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85" windowWidth="15480" windowHeight="6660" tabRatio="591" activeTab="9"/>
  </bookViews>
  <sheets>
    <sheet name="最初に" sheetId="1" r:id="rId1"/>
    <sheet name="登録" sheetId="2" r:id="rId2"/>
    <sheet name="オーダー" sheetId="3" r:id="rId3"/>
    <sheet name="１区" sheetId="4" r:id="rId4"/>
    <sheet name="２区" sheetId="5" r:id="rId5"/>
    <sheet name="３区" sheetId="6" r:id="rId6"/>
    <sheet name="４区" sheetId="7" r:id="rId7"/>
    <sheet name="５区" sheetId="8" r:id="rId8"/>
    <sheet name="６区" sheetId="9" r:id="rId9"/>
    <sheet name="一覧表" sheetId="10" r:id="rId10"/>
    <sheet name="順位グラフ" sheetId="11" r:id="rId11"/>
    <sheet name="順位" sheetId="12" r:id="rId12"/>
  </sheets>
  <definedNames>
    <definedName name="_xlnm.Print_Area" localSheetId="3">'１区'!$N$1:$U$32</definedName>
    <definedName name="_xlnm.Print_Area" localSheetId="4">'２区'!$N$1:$U$32</definedName>
    <definedName name="_xlnm.Print_Area" localSheetId="5">'３区'!$N$1:$U$32</definedName>
    <definedName name="_xlnm.Print_Area" localSheetId="6">'４区'!$N$1:$U$32</definedName>
    <definedName name="_xlnm.Print_Area" localSheetId="7">'５区'!$N$1:$U$32</definedName>
    <definedName name="_xlnm.Print_Area" localSheetId="8">'６区'!$N$1:$U$32</definedName>
    <definedName name="_xlnm.Print_Area" localSheetId="2">'オーダー'!$I$1:$Q$15</definedName>
    <definedName name="_xlnm.Print_Area" localSheetId="1">'登録'!$A$1:$L$29</definedName>
  </definedNames>
  <calcPr fullCalcOnLoad="1"/>
</workbook>
</file>

<file path=xl/sharedStrings.xml><?xml version="1.0" encoding="utf-8"?>
<sst xmlns="http://schemas.openxmlformats.org/spreadsheetml/2006/main" count="334" uniqueCount="178">
  <si>
    <t>秒</t>
  </si>
  <si>
    <t>日　時</t>
  </si>
  <si>
    <t>コース</t>
  </si>
  <si>
    <t>主　催</t>
  </si>
  <si>
    <t>主　管</t>
  </si>
  <si>
    <t>区間最高記録</t>
  </si>
  <si>
    <t>）</t>
  </si>
  <si>
    <t>中学校</t>
  </si>
  <si>
    <t>１区</t>
  </si>
  <si>
    <t>分</t>
  </si>
  <si>
    <t>１区（５ｋｍ）</t>
  </si>
  <si>
    <t>４区（４ｋｍ）</t>
  </si>
  <si>
    <t>５区（４ｋｍ）</t>
  </si>
  <si>
    <t>区間賞者数：</t>
  </si>
  <si>
    <t>秒</t>
  </si>
  <si>
    <t>名前</t>
  </si>
  <si>
    <t>６区</t>
  </si>
  <si>
    <t>区間記録</t>
  </si>
  <si>
    <t>（</t>
  </si>
  <si>
    <t>※　これからは、必ず</t>
  </si>
  <si>
    <t>登録名簿（男子）</t>
  </si>
  <si>
    <t>の部分のみに、必要事項を記入してください。</t>
  </si>
  <si>
    <t>２区（４ｋｍ）</t>
  </si>
  <si>
    <t>チーム名</t>
  </si>
  <si>
    <t>監督名</t>
  </si>
  <si>
    <t>大会記録</t>
  </si>
  <si>
    <t/>
  </si>
  <si>
    <t>番号</t>
  </si>
  <si>
    <t>結　果</t>
  </si>
  <si>
    <t>時間</t>
  </si>
  <si>
    <t>区間最高：</t>
  </si>
  <si>
    <t>順</t>
  </si>
  <si>
    <t>No</t>
  </si>
  <si>
    <t>通過記録</t>
  </si>
  <si>
    <t>通　算</t>
  </si>
  <si>
    <t>区　　間</t>
  </si>
  <si>
    <t>S</t>
  </si>
  <si>
    <t>F</t>
  </si>
  <si>
    <t>区間</t>
  </si>
  <si>
    <t>通算</t>
  </si>
  <si>
    <t>区間</t>
  </si>
  <si>
    <t>：繰上時間</t>
  </si>
  <si>
    <t>※</t>
  </si>
  <si>
    <t>次Ｓ</t>
  </si>
  <si>
    <t>S</t>
  </si>
  <si>
    <t>F</t>
  </si>
  <si>
    <t>１　区</t>
  </si>
  <si>
    <t>２　区</t>
  </si>
  <si>
    <t>３　区</t>
  </si>
  <si>
    <t>４　区</t>
  </si>
  <si>
    <t>５　区</t>
  </si>
  <si>
    <t>６　区</t>
  </si>
  <si>
    <t>次Ｓ</t>
  </si>
  <si>
    <t>No</t>
  </si>
  <si>
    <t>通過記録</t>
  </si>
  <si>
    <t>第６区（４ｋｍ）　成績</t>
  </si>
  <si>
    <t>区間賞：</t>
  </si>
  <si>
    <t>（</t>
  </si>
  <si>
    <t>２区</t>
  </si>
  <si>
    <t>３区</t>
  </si>
  <si>
    <t>４区</t>
  </si>
  <si>
    <t>５区</t>
  </si>
  <si>
    <t>１区</t>
  </si>
  <si>
    <t>２区</t>
  </si>
  <si>
    <t>３区</t>
  </si>
  <si>
    <t>４区</t>
  </si>
  <si>
    <t>５区</t>
  </si>
  <si>
    <t>６区</t>
  </si>
  <si>
    <t>大会について入力</t>
  </si>
  <si>
    <t>大会記録の入力</t>
  </si>
  <si>
    <t>平成</t>
  </si>
  <si>
    <t>年度</t>
  </si>
  <si>
    <t>オーダー一覧表（男子）</t>
  </si>
  <si>
    <t>３区（４ｋｍ）</t>
  </si>
  <si>
    <t>６区（４ｋｍ）</t>
  </si>
  <si>
    <t>１区</t>
  </si>
  <si>
    <t>２区</t>
  </si>
  <si>
    <t>３区</t>
  </si>
  <si>
    <t>４区</t>
  </si>
  <si>
    <t>５区</t>
  </si>
  <si>
    <t>６区</t>
  </si>
  <si>
    <t>大会名</t>
  </si>
  <si>
    <t>日　時</t>
  </si>
  <si>
    <t>コース</t>
  </si>
  <si>
    <t>主　催</t>
  </si>
  <si>
    <t>主　管</t>
  </si>
  <si>
    <t>分</t>
  </si>
  <si>
    <t>直鞍地区中学校体育連盟・直方市教育委員会・宮若市教育委員会・鞍手町教育委員会・小竹町教育委員会</t>
  </si>
  <si>
    <t>直鞍地区中学校体育連盟　</t>
  </si>
  <si>
    <t>若宮</t>
  </si>
  <si>
    <t>小竹</t>
  </si>
  <si>
    <t>直方第二</t>
  </si>
  <si>
    <t>宮田</t>
  </si>
  <si>
    <t>佐藤　正弘</t>
  </si>
  <si>
    <t>徳永　真次</t>
  </si>
  <si>
    <t>馬庭　健二</t>
  </si>
  <si>
    <t>平成２４年度　直鞍地区中学校　駅伝競走大会（男子）</t>
  </si>
  <si>
    <t>平成２４年１０月１３日（土）　１０時４０分スタート</t>
  </si>
  <si>
    <t>小竹町サイクリングロード（６区間：２０ｋｍ）</t>
  </si>
  <si>
    <t>寶部　祐貴</t>
  </si>
  <si>
    <t>森　勇樹</t>
  </si>
  <si>
    <t>直二</t>
  </si>
  <si>
    <t>中川　廉</t>
  </si>
  <si>
    <t>佐藤　廣幸</t>
  </si>
  <si>
    <t>鞍北</t>
  </si>
  <si>
    <t>熊谷　幸一郎</t>
  </si>
  <si>
    <t>吉崎　健悟</t>
  </si>
  <si>
    <t>第１区（４ｋｍ）　成績</t>
  </si>
  <si>
    <t>第２区（３ｋｍ）　成績</t>
  </si>
  <si>
    <t>第３区（３ｋｍ）　成績</t>
  </si>
  <si>
    <t>第４区（３ｋｍ）　成績</t>
  </si>
  <si>
    <t>第５区（３ｋｍ）　成績</t>
  </si>
  <si>
    <t>小竹</t>
  </si>
  <si>
    <t>熊谷　幸一郎③</t>
  </si>
  <si>
    <t>佐糸　翔平③</t>
  </si>
  <si>
    <t>中村　匠③</t>
  </si>
  <si>
    <t>寺田　響②</t>
  </si>
  <si>
    <t>神谷　龍之介②</t>
  </si>
  <si>
    <t>古野　裕貴②</t>
  </si>
  <si>
    <t>崎山　颯人①</t>
  </si>
  <si>
    <t>厚　諒①</t>
  </si>
  <si>
    <t>鞍手北Ａ</t>
  </si>
  <si>
    <t>岩城　歩夢②</t>
  </si>
  <si>
    <t>黒田　啓太③</t>
  </si>
  <si>
    <t>嶋津　毅①</t>
  </si>
  <si>
    <t>高野　凌汰②</t>
  </si>
  <si>
    <t>朝原　望②</t>
  </si>
  <si>
    <t>岸本　拓三②</t>
  </si>
  <si>
    <t>林　幸季③</t>
  </si>
  <si>
    <t>縄田　尚斗①</t>
  </si>
  <si>
    <t>大村　友希①</t>
  </si>
  <si>
    <t>鞍手北Ｂ</t>
  </si>
  <si>
    <t>大村　友希①</t>
  </si>
  <si>
    <t>境　智裕②</t>
  </si>
  <si>
    <t>依藤　晃②</t>
  </si>
  <si>
    <t>谷口　友太①</t>
  </si>
  <si>
    <t>山口　将大</t>
  </si>
  <si>
    <t>副田　典岐②</t>
  </si>
  <si>
    <t>浦川　佑馬②</t>
  </si>
  <si>
    <t>伊藤　魁斗①</t>
  </si>
  <si>
    <t>横矢　知剛②</t>
  </si>
  <si>
    <t>三角　周平②</t>
  </si>
  <si>
    <t>守田　鉄平②</t>
  </si>
  <si>
    <t>林田　和也②</t>
  </si>
  <si>
    <t>釜崎　竜佑①</t>
  </si>
  <si>
    <t>吉河　諒汰郎①</t>
  </si>
  <si>
    <t>田島　久之③</t>
  </si>
  <si>
    <t>林　理空③</t>
  </si>
  <si>
    <t>藤川　直人③</t>
  </si>
  <si>
    <t>鹿島　虹希②</t>
  </si>
  <si>
    <t>藤脇　蓮③</t>
  </si>
  <si>
    <t>原田　滉大③</t>
  </si>
  <si>
    <t>平尾　剛①</t>
  </si>
  <si>
    <t>中山　晃孝①</t>
  </si>
  <si>
    <t>山根　寿弥①</t>
  </si>
  <si>
    <t>岸　勝敏</t>
  </si>
  <si>
    <t>中川　廉③</t>
  </si>
  <si>
    <t>安永　大志③</t>
  </si>
  <si>
    <t>瀨戸　雅徳②</t>
  </si>
  <si>
    <t>本田　祐介②</t>
  </si>
  <si>
    <t>神谷　拓実②</t>
  </si>
  <si>
    <t>古賀　淳志①</t>
  </si>
  <si>
    <t>柿原　尚弘②</t>
  </si>
  <si>
    <t>原田　竜冶①</t>
  </si>
  <si>
    <t>神西　亮佑①</t>
  </si>
  <si>
    <t>宮田光陵</t>
  </si>
  <si>
    <t>山地　貴博</t>
  </si>
  <si>
    <t>川上　魁斗③</t>
  </si>
  <si>
    <t>木下　大貴③</t>
  </si>
  <si>
    <t>福島　　潤③</t>
  </si>
  <si>
    <t>森脇　隆之介③</t>
  </si>
  <si>
    <t>南　　汰河②</t>
  </si>
  <si>
    <t>山中　悠生②</t>
  </si>
  <si>
    <t>中村　祐大②</t>
  </si>
  <si>
    <t>国広　龍之介①</t>
  </si>
  <si>
    <t>9b</t>
  </si>
  <si>
    <t>熊谷幸一郎③　中川廉③</t>
  </si>
  <si>
    <t>小竹　　　　若宮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</si>
</sst>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#\)"/>
    <numFmt numFmtId="177" formatCode="[&lt;=999]000;000\-00"/>
    <numFmt numFmtId="178" formatCode="##&quot;時&quot;&quot;間&quot;##&quot;分&quot;##&quot;秒&quot;"/>
    <numFmt numFmtId="179" formatCode="hh&quot;時間&quot;mm&quot;分&quot;ss&quot;秒&quot;"/>
    <numFmt numFmtId="180" formatCode="h&quot;時間&quot;mm&quot;分&quot;ss&quot;秒&quot;"/>
    <numFmt numFmtId="181" formatCode="mm&quot;分&quot;ss&quot;秒&quot;"/>
    <numFmt numFmtId="182" formatCode="\(########\)"/>
    <numFmt numFmtId="183" formatCode="##"/>
    <numFmt numFmtId="184" formatCode="\(###############\)"/>
    <numFmt numFmtId="185" formatCode="0&quot;位&quot;"/>
    <numFmt numFmtId="186" formatCode="0&quot;人&quot;"/>
  </numFmts>
  <fonts count="50">
    <font>
      <sz val="12"/>
      <name val="リュウミンライト−ＫＬ"/>
      <family val="3"/>
    </font>
    <font>
      <b/>
      <sz val="12"/>
      <name val="リュウミンライト−ＫＬ"/>
      <family val="3"/>
    </font>
    <font>
      <i/>
      <sz val="12"/>
      <name val="リュウミンライト−ＫＬ"/>
      <family val="3"/>
    </font>
    <font>
      <b/>
      <i/>
      <sz val="12"/>
      <name val="リュウミンライト−ＫＬ"/>
      <family val="3"/>
    </font>
    <font>
      <sz val="10"/>
      <name val="リュウミンライト−ＫＬ"/>
      <family val="3"/>
    </font>
    <font>
      <sz val="12"/>
      <name val="中ゴシックＢＢＢ"/>
      <family val="3"/>
    </font>
    <font>
      <sz val="10"/>
      <name val="中ゴシックＢＢＢ"/>
      <family val="3"/>
    </font>
    <font>
      <sz val="9"/>
      <name val="中ゴシックＢＢＢ"/>
      <family val="3"/>
    </font>
    <font>
      <sz val="10"/>
      <color indexed="41"/>
      <name val="リュウミンライト−ＫＬ"/>
      <family val="3"/>
    </font>
    <font>
      <sz val="12"/>
      <color indexed="9"/>
      <name val="リュウミンライト−ＫＬ"/>
      <family val="3"/>
    </font>
    <font>
      <b/>
      <sz val="14"/>
      <name val="中ゴシックＢＢＢ"/>
      <family val="3"/>
    </font>
    <font>
      <b/>
      <sz val="12"/>
      <name val="中ゴシックＢＢＢ"/>
      <family val="3"/>
    </font>
    <font>
      <sz val="6"/>
      <name val="リュウミンライト−ＫＬ"/>
      <family val="3"/>
    </font>
    <font>
      <sz val="6"/>
      <name val="Osaka"/>
      <family val="3"/>
    </font>
    <font>
      <sz val="15.5"/>
      <color indexed="8"/>
      <name val="リュウミンライト−ＫＬ"/>
      <family val="3"/>
    </font>
    <font>
      <sz val="10"/>
      <color indexed="8"/>
      <name val="リュウミンライト−ＫＬ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medium"/>
    </border>
    <border>
      <left style="double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" fillId="0" borderId="16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17" xfId="0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19" xfId="0" applyNumberFormat="1" applyFont="1" applyFill="1" applyBorder="1" applyAlignment="1">
      <alignment horizontal="left" vertical="center"/>
    </xf>
    <xf numFmtId="21" fontId="4" fillId="0" borderId="20" xfId="0" applyNumberFormat="1" applyFont="1" applyFill="1" applyBorder="1" applyAlignment="1">
      <alignment horizontal="right" vertical="center"/>
    </xf>
    <xf numFmtId="21" fontId="0" fillId="0" borderId="16" xfId="0" applyNumberFormat="1" applyFont="1" applyFill="1" applyBorder="1" applyAlignment="1">
      <alignment horizontal="right" vertical="center"/>
    </xf>
    <xf numFmtId="0" fontId="0" fillId="0" borderId="16" xfId="0" applyNumberFormat="1" applyFont="1" applyFill="1" applyBorder="1" applyAlignment="1">
      <alignment horizontal="center" vertical="center"/>
    </xf>
    <xf numFmtId="21" fontId="4" fillId="0" borderId="21" xfId="0" applyNumberFormat="1" applyFont="1" applyFill="1" applyBorder="1" applyAlignment="1">
      <alignment horizontal="right" vertical="center"/>
    </xf>
    <xf numFmtId="0" fontId="0" fillId="0" borderId="22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21" fontId="0" fillId="0" borderId="0" xfId="0" applyNumberFormat="1" applyFont="1" applyFill="1" applyBorder="1" applyAlignment="1">
      <alignment horizontal="right" vertical="center"/>
    </xf>
    <xf numFmtId="21" fontId="4" fillId="0" borderId="18" xfId="0" applyNumberFormat="1" applyFont="1" applyFill="1" applyBorder="1" applyAlignment="1">
      <alignment horizontal="right" vertical="center"/>
    </xf>
    <xf numFmtId="0" fontId="0" fillId="0" borderId="19" xfId="0" applyNumberFormat="1" applyFont="1" applyFill="1" applyBorder="1" applyAlignment="1">
      <alignment horizontal="center" vertical="center"/>
    </xf>
    <xf numFmtId="0" fontId="0" fillId="0" borderId="23" xfId="0" applyNumberFormat="1" applyFont="1" applyFill="1" applyBorder="1" applyAlignment="1">
      <alignment horizontal="left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3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left" vertical="center"/>
    </xf>
    <xf numFmtId="0" fontId="0" fillId="0" borderId="25" xfId="0" applyNumberFormat="1" applyFont="1" applyFill="1" applyBorder="1" applyAlignment="1">
      <alignment horizontal="left" vertical="center"/>
    </xf>
    <xf numFmtId="180" fontId="0" fillId="0" borderId="17" xfId="0" applyNumberFormat="1" applyFont="1" applyFill="1" applyBorder="1" applyAlignment="1">
      <alignment horizontal="right" vertical="center"/>
    </xf>
    <xf numFmtId="0" fontId="0" fillId="0" borderId="20" xfId="0" applyFont="1" applyFill="1" applyBorder="1" applyAlignment="1">
      <alignment horizontal="center" vertical="center"/>
    </xf>
    <xf numFmtId="185" fontId="0" fillId="0" borderId="22" xfId="0" applyNumberFormat="1" applyFont="1" applyFill="1" applyBorder="1" applyAlignment="1">
      <alignment horizontal="right" vertical="center"/>
    </xf>
    <xf numFmtId="0" fontId="0" fillId="0" borderId="19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0" fillId="33" borderId="16" xfId="0" applyFill="1" applyBorder="1" applyAlignment="1">
      <alignment vertical="center"/>
    </xf>
    <xf numFmtId="0" fontId="8" fillId="34" borderId="0" xfId="0" applyFont="1" applyFill="1" applyBorder="1" applyAlignment="1">
      <alignment vertical="center"/>
    </xf>
    <xf numFmtId="0" fontId="8" fillId="34" borderId="0" xfId="0" applyFont="1" applyFill="1" applyBorder="1" applyAlignment="1">
      <alignment horizontal="center" vertical="center"/>
    </xf>
    <xf numFmtId="0" fontId="8" fillId="34" borderId="0" xfId="0" applyFont="1" applyFill="1" applyBorder="1" applyAlignment="1">
      <alignment horizontal="right" vertical="center"/>
    </xf>
    <xf numFmtId="0" fontId="8" fillId="34" borderId="0" xfId="0" applyFont="1" applyFill="1" applyBorder="1" applyAlignment="1">
      <alignment horizontal="left" vertical="center"/>
    </xf>
    <xf numFmtId="0" fontId="4" fillId="34" borderId="0" xfId="0" applyFont="1" applyFill="1" applyAlignment="1">
      <alignment horizontal="center" vertical="center"/>
    </xf>
    <xf numFmtId="0" fontId="4" fillId="34" borderId="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4" fillId="0" borderId="27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0" fontId="4" fillId="0" borderId="29" xfId="0" applyFont="1" applyFill="1" applyBorder="1" applyAlignment="1">
      <alignment horizontal="right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0" fontId="4" fillId="0" borderId="32" xfId="0" applyFont="1" applyFill="1" applyBorder="1" applyAlignment="1">
      <alignment vertical="center"/>
    </xf>
    <xf numFmtId="0" fontId="4" fillId="0" borderId="33" xfId="0" applyFont="1" applyFill="1" applyBorder="1" applyAlignment="1">
      <alignment horizontal="right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left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right" vertical="center"/>
    </xf>
    <xf numFmtId="0" fontId="4" fillId="0" borderId="41" xfId="0" applyFont="1" applyFill="1" applyBorder="1" applyAlignment="1">
      <alignment horizontal="left" vertical="center"/>
    </xf>
    <xf numFmtId="0" fontId="4" fillId="0" borderId="42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3" xfId="0" applyFill="1" applyBorder="1" applyAlignment="1">
      <alignment horizontal="right" vertical="center"/>
    </xf>
    <xf numFmtId="0" fontId="0" fillId="0" borderId="12" xfId="0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0" fillId="33" borderId="0" xfId="0" applyFill="1" applyAlignment="1">
      <alignment horizontal="center" vertical="center"/>
    </xf>
    <xf numFmtId="0" fontId="4" fillId="34" borderId="0" xfId="0" applyFont="1" applyFill="1" applyBorder="1" applyAlignment="1">
      <alignment horizontal="right" vertical="center"/>
    </xf>
    <xf numFmtId="0" fontId="0" fillId="34" borderId="0" xfId="0" applyFont="1" applyFill="1" applyAlignment="1">
      <alignment/>
    </xf>
    <xf numFmtId="0" fontId="4" fillId="35" borderId="11" xfId="0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186" fontId="4" fillId="0" borderId="32" xfId="0" applyNumberFormat="1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36" borderId="0" xfId="0" applyFill="1" applyAlignment="1">
      <alignment horizontal="center"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43" xfId="0" applyBorder="1" applyAlignment="1">
      <alignment vertical="center"/>
    </xf>
    <xf numFmtId="0" fontId="6" fillId="0" borderId="44" xfId="0" applyFont="1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6" fillId="0" borderId="46" xfId="0" applyFont="1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6" fillId="0" borderId="48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4" fillId="7" borderId="11" xfId="0" applyFont="1" applyFill="1" applyBorder="1" applyAlignment="1">
      <alignment horizontal="right" vertical="center" shrinkToFit="1"/>
    </xf>
    <xf numFmtId="0" fontId="4" fillId="7" borderId="12" xfId="0" applyFont="1" applyFill="1" applyBorder="1" applyAlignment="1">
      <alignment horizontal="left" vertical="center" shrinkToFit="1"/>
    </xf>
    <xf numFmtId="0" fontId="4" fillId="7" borderId="10" xfId="0" applyFont="1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8" fillId="34" borderId="0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1" xfId="0" applyFont="1" applyBorder="1" applyAlignment="1">
      <alignment horizontal="right" vertical="center"/>
    </xf>
    <xf numFmtId="0" fontId="0" fillId="0" borderId="16" xfId="0" applyFont="1" applyBorder="1" applyAlignment="1">
      <alignment horizontal="right" vertical="center"/>
    </xf>
    <xf numFmtId="0" fontId="0" fillId="0" borderId="16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0" fillId="0" borderId="18" xfId="0" applyFont="1" applyFill="1" applyBorder="1" applyAlignment="1">
      <alignment horizontal="right" vertical="center"/>
    </xf>
    <xf numFmtId="0" fontId="10" fillId="0" borderId="21" xfId="0" applyFont="1" applyFill="1" applyBorder="1" applyAlignment="1">
      <alignment horizontal="right" vertical="center"/>
    </xf>
    <xf numFmtId="0" fontId="10" fillId="0" borderId="58" xfId="0" applyFont="1" applyFill="1" applyBorder="1" applyAlignment="1">
      <alignment horizontal="left" vertical="center"/>
    </xf>
    <xf numFmtId="0" fontId="10" fillId="0" borderId="59" xfId="0" applyFont="1" applyFill="1" applyBorder="1" applyAlignment="1">
      <alignment horizontal="left" vertical="center"/>
    </xf>
    <xf numFmtId="0" fontId="10" fillId="0" borderId="60" xfId="0" applyFont="1" applyFill="1" applyBorder="1" applyAlignment="1">
      <alignment horizontal="left" vertical="center"/>
    </xf>
    <xf numFmtId="0" fontId="4" fillId="0" borderId="61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41" xfId="0" applyNumberFormat="1" applyFont="1" applyFill="1" applyBorder="1" applyAlignment="1">
      <alignment horizontal="center" vertical="center"/>
    </xf>
    <xf numFmtId="0" fontId="4" fillId="0" borderId="26" xfId="0" applyNumberFormat="1" applyFont="1" applyFill="1" applyBorder="1" applyAlignment="1">
      <alignment horizontal="center" vertical="center"/>
    </xf>
    <xf numFmtId="0" fontId="4" fillId="0" borderId="61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3" xfId="0" applyNumberFormat="1" applyFont="1" applyFill="1" applyBorder="1" applyAlignment="1">
      <alignment horizontal="center" vertical="center"/>
    </xf>
    <xf numFmtId="0" fontId="0" fillId="0" borderId="23" xfId="0" applyNumberFormat="1" applyFont="1" applyFill="1" applyBorder="1" applyAlignment="1">
      <alignment horizontal="left" vertical="center"/>
    </xf>
    <xf numFmtId="0" fontId="0" fillId="0" borderId="24" xfId="0" applyFont="1" applyFill="1" applyBorder="1" applyAlignment="1">
      <alignment horizontal="left" vertical="center"/>
    </xf>
    <xf numFmtId="0" fontId="0" fillId="0" borderId="25" xfId="0" applyNumberFormat="1" applyFont="1" applyFill="1" applyBorder="1" applyAlignment="1">
      <alignment horizontal="left" vertical="center"/>
    </xf>
    <xf numFmtId="180" fontId="0" fillId="0" borderId="62" xfId="0" applyNumberFormat="1" applyFont="1" applyFill="1" applyBorder="1" applyAlignment="1">
      <alignment horizontal="right" vertical="center"/>
    </xf>
    <xf numFmtId="21" fontId="4" fillId="0" borderId="17" xfId="0" applyNumberFormat="1" applyFont="1" applyFill="1" applyBorder="1" applyAlignment="1">
      <alignment horizontal="right" vertical="center"/>
    </xf>
    <xf numFmtId="0" fontId="0" fillId="0" borderId="62" xfId="0" applyFont="1" applyFill="1" applyBorder="1" applyAlignment="1">
      <alignment horizontal="left" vertical="center"/>
    </xf>
    <xf numFmtId="0" fontId="0" fillId="0" borderId="60" xfId="0" applyNumberFormat="1" applyFont="1" applyFill="1" applyBorder="1" applyAlignment="1">
      <alignment horizontal="left" vertical="center"/>
    </xf>
    <xf numFmtId="0" fontId="0" fillId="0" borderId="59" xfId="0" applyNumberFormat="1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8275"/>
        </c:manualLayout>
      </c:layout>
      <c:lineChart>
        <c:grouping val="standard"/>
        <c:varyColors val="0"/>
        <c:ser>
          <c:idx val="0"/>
          <c:order val="0"/>
          <c:tx>
            <c:strRef>
              <c:f>'順位'!$J$2</c:f>
              <c:strCache>
                <c:ptCount val="1"/>
                <c:pt idx="0">
                  <c:v>小竹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'順位'!$K$1:$P$1</c:f>
              <c:strCache>
                <c:ptCount val="6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  <c:pt idx="5">
                  <c:v>６区</c:v>
                </c:pt>
              </c:strCache>
            </c:strRef>
          </c:cat>
          <c:val>
            <c:numRef>
              <c:f>'順位'!$K$2:$P$2</c:f>
              <c:numCach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'順位'!$J$3</c:f>
              <c:strCache>
                <c:ptCount val="1"/>
                <c:pt idx="0">
                  <c:v>鞍手北Ａ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'順位'!$K$1:$P$1</c:f>
              <c:strCache>
                <c:ptCount val="6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  <c:pt idx="5">
                  <c:v>６区</c:v>
                </c:pt>
              </c:strCache>
            </c:strRef>
          </c:cat>
          <c:val>
            <c:numRef>
              <c:f>'順位'!$K$3:$P$3</c:f>
              <c:numCache>
                <c:ptCount val="6"/>
                <c:pt idx="0">
                  <c:v>5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'順位'!$J$4</c:f>
              <c:strCache>
                <c:ptCount val="1"/>
                <c:pt idx="0">
                  <c:v>若宮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'順位'!$K$1:$P$1</c:f>
              <c:strCache>
                <c:ptCount val="6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  <c:pt idx="5">
                  <c:v>６区</c:v>
                </c:pt>
              </c:strCache>
            </c:strRef>
          </c:cat>
          <c:val>
            <c:numRef>
              <c:f>'順位'!$K$4:$P$4</c:f>
              <c:numCache>
                <c:ptCount val="6"/>
                <c:pt idx="0">
                  <c:v>7</c:v>
                </c:pt>
                <c:pt idx="1">
                  <c:v>6</c:v>
                </c:pt>
                <c:pt idx="2">
                  <c:v>5</c:v>
                </c:pt>
                <c:pt idx="3">
                  <c:v>4</c:v>
                </c:pt>
                <c:pt idx="4">
                  <c:v>3</c:v>
                </c:pt>
                <c:pt idx="5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'順位'!$J$5</c:f>
              <c:strCache>
                <c:ptCount val="1"/>
                <c:pt idx="0">
                  <c:v>宮田光陵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'順位'!$K$1:$P$1</c:f>
              <c:strCache>
                <c:ptCount val="6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  <c:pt idx="5">
                  <c:v>６区</c:v>
                </c:pt>
              </c:strCache>
            </c:strRef>
          </c:cat>
          <c:val>
            <c:numRef>
              <c:f>'順位'!$K$5:$P$5</c:f>
              <c:numCache>
                <c:ptCount val="6"/>
                <c:pt idx="0">
                  <c:v>3</c:v>
                </c:pt>
                <c:pt idx="1">
                  <c:v>4</c:v>
                </c:pt>
                <c:pt idx="2">
                  <c:v>4</c:v>
                </c:pt>
                <c:pt idx="3">
                  <c:v>5</c:v>
                </c:pt>
                <c:pt idx="4">
                  <c:v>5</c:v>
                </c:pt>
                <c:pt idx="5">
                  <c:v>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'順位'!$J$6</c:f>
              <c:strCache>
                <c:ptCount val="1"/>
                <c:pt idx="0">
                  <c:v>直方第二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'順位'!$K$1:$P$1</c:f>
              <c:strCache>
                <c:ptCount val="6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  <c:pt idx="5">
                  <c:v>６区</c:v>
                </c:pt>
              </c:strCache>
            </c:strRef>
          </c:cat>
          <c:val>
            <c:numRef>
              <c:f>'順位'!$K$6:$P$6</c:f>
              <c:numCache>
                <c:ptCount val="6"/>
                <c:pt idx="0">
                  <c:v>2</c:v>
                </c:pt>
                <c:pt idx="1">
                  <c:v>5</c:v>
                </c:pt>
                <c:pt idx="2">
                  <c:v>3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'順位'!$J$7</c:f>
              <c:strCache>
                <c:ptCount val="1"/>
                <c:pt idx="0">
                  <c:v>宮田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'順位'!$K$1:$P$1</c:f>
              <c:strCache>
                <c:ptCount val="6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  <c:pt idx="5">
                  <c:v>６区</c:v>
                </c:pt>
              </c:strCache>
            </c:strRef>
          </c:cat>
          <c:val>
            <c:numRef>
              <c:f>'順位'!$K$7:$P$7</c:f>
              <c:numCache>
                <c:ptCount val="6"/>
                <c:pt idx="0">
                  <c:v>4</c:v>
                </c:pt>
                <c:pt idx="1">
                  <c:v>3</c:v>
                </c:pt>
                <c:pt idx="2">
                  <c:v>7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'順位'!$J$8</c:f>
              <c:strCache>
                <c:ptCount val="1"/>
                <c:pt idx="0">
                  <c:v>鞍手北Ｂ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'順位'!$K$1:$P$1</c:f>
              <c:strCache>
                <c:ptCount val="6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  <c:pt idx="5">
                  <c:v>６区</c:v>
                </c:pt>
              </c:strCache>
            </c:strRef>
          </c:cat>
          <c:val>
            <c:numRef>
              <c:f>'順位'!$K$8:$P$8</c:f>
              <c:numCache>
                <c:ptCount val="6"/>
                <c:pt idx="0">
                  <c:v>6</c:v>
                </c:pt>
                <c:pt idx="1">
                  <c:v>7</c:v>
                </c:pt>
                <c:pt idx="2">
                  <c:v>6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'順位'!$J$9</c:f>
              <c:strCache>
                <c:ptCount val="1"/>
                <c:pt idx="0">
                  <c:v>#N/A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'順位'!$K$1:$P$1</c:f>
              <c:strCache>
                <c:ptCount val="6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  <c:pt idx="5">
                  <c:v>６区</c:v>
                </c:pt>
              </c:strCache>
            </c:strRef>
          </c:cat>
          <c:val>
            <c:numRef>
              <c:f>'順位'!$K$9:$P$9</c:f>
              <c:numCach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8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'順位'!$J$10</c:f>
              <c:strCache>
                <c:ptCount val="1"/>
                <c:pt idx="0">
                  <c:v>#N/A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'順位'!$K$1:$P$1</c:f>
              <c:strCache>
                <c:ptCount val="6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  <c:pt idx="5">
                  <c:v>６区</c:v>
                </c:pt>
              </c:strCache>
            </c:strRef>
          </c:cat>
          <c:val>
            <c:numRef>
              <c:f>'順位'!$K$10:$P$10</c:f>
              <c:numCach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9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'順位'!$J$11</c:f>
              <c:strCache>
                <c:ptCount val="1"/>
                <c:pt idx="0">
                  <c:v>#N/A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'順位'!$K$1:$P$1</c:f>
              <c:strCache>
                <c:ptCount val="6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  <c:pt idx="5">
                  <c:v>６区</c:v>
                </c:pt>
              </c:strCache>
            </c:strRef>
          </c:cat>
          <c:val>
            <c:numRef>
              <c:f>'順位'!$K$11:$P$11</c:f>
              <c:numCach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10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'順位'!$J$12</c:f>
              <c:strCache>
                <c:ptCount val="1"/>
                <c:pt idx="0">
                  <c:v>#N/A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'順位'!$K$1:$P$1</c:f>
              <c:strCache>
                <c:ptCount val="6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  <c:pt idx="5">
                  <c:v>６区</c:v>
                </c:pt>
              </c:strCache>
            </c:strRef>
          </c:cat>
          <c:val>
            <c:numRef>
              <c:f>'順位'!$K$12:$P$12</c:f>
              <c:numCach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11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'順位'!$J$13</c:f>
              <c:strCache>
                <c:ptCount val="1"/>
                <c:pt idx="0">
                  <c:v>#N/A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'順位'!$K$1:$P$1</c:f>
              <c:strCache>
                <c:ptCount val="6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  <c:pt idx="5">
                  <c:v>６区</c:v>
                </c:pt>
              </c:strCache>
            </c:strRef>
          </c:cat>
          <c:val>
            <c:numRef>
              <c:f>'順位'!$K$13:$P$13</c:f>
              <c:numCach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12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'順位'!$J$14</c:f>
              <c:strCache>
                <c:ptCount val="1"/>
                <c:pt idx="0">
                  <c:v>#N/A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'順位'!$K$1:$P$1</c:f>
              <c:strCache>
                <c:ptCount val="6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  <c:pt idx="5">
                  <c:v>６区</c:v>
                </c:pt>
              </c:strCache>
            </c:strRef>
          </c:cat>
          <c:val>
            <c:numRef>
              <c:f>'順位'!$K$14:$P$14</c:f>
              <c:numCach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13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'順位'!$J$15</c:f>
              <c:strCache>
                <c:ptCount val="1"/>
                <c:pt idx="0">
                  <c:v>#N/A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'順位'!$K$1:$P$1</c:f>
              <c:strCache>
                <c:ptCount val="6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  <c:pt idx="5">
                  <c:v>６区</c:v>
                </c:pt>
              </c:strCache>
            </c:strRef>
          </c:cat>
          <c:val>
            <c:numRef>
              <c:f>'順位'!$K$15:$P$15</c:f>
              <c:numCach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14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'順位'!$J$16</c:f>
              <c:strCache>
                <c:ptCount val="1"/>
                <c:pt idx="0">
                  <c:v>#N/A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'順位'!$K$1:$P$1</c:f>
              <c:strCache>
                <c:ptCount val="6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  <c:pt idx="5">
                  <c:v>６区</c:v>
                </c:pt>
              </c:strCache>
            </c:strRef>
          </c:cat>
          <c:val>
            <c:numRef>
              <c:f>'順位'!$K$16:$P$16</c:f>
              <c:numCach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15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'順位'!$J$17</c:f>
              <c:strCache>
                <c:ptCount val="1"/>
                <c:pt idx="0">
                  <c:v>#N/A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'順位'!$K$1:$P$1</c:f>
              <c:strCache>
                <c:ptCount val="6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  <c:pt idx="5">
                  <c:v>６区</c:v>
                </c:pt>
              </c:strCache>
            </c:strRef>
          </c:cat>
          <c:val>
            <c:numRef>
              <c:f>'順位'!$K$17:$P$17</c:f>
              <c:numCach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16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'順位'!$J$18</c:f>
              <c:strCache>
                <c:ptCount val="1"/>
                <c:pt idx="0">
                  <c:v>#N/A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'順位'!$K$1:$P$1</c:f>
              <c:strCache>
                <c:ptCount val="6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  <c:pt idx="5">
                  <c:v>６区</c:v>
                </c:pt>
              </c:strCache>
            </c:strRef>
          </c:cat>
          <c:val>
            <c:numRef>
              <c:f>'順位'!$K$18:$P$18</c:f>
              <c:numCach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17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'順位'!$J$19</c:f>
              <c:strCache>
                <c:ptCount val="1"/>
                <c:pt idx="0">
                  <c:v>#N/A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'順位'!$K$1:$P$1</c:f>
              <c:strCache>
                <c:ptCount val="6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  <c:pt idx="5">
                  <c:v>６区</c:v>
                </c:pt>
              </c:strCache>
            </c:strRef>
          </c:cat>
          <c:val>
            <c:numRef>
              <c:f>'順位'!$K$19:$P$19</c:f>
              <c:numCach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18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'順位'!$J$20</c:f>
              <c:strCache>
                <c:ptCount val="1"/>
                <c:pt idx="0">
                  <c:v>#N/A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'順位'!$K$1:$P$1</c:f>
              <c:strCache>
                <c:ptCount val="6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  <c:pt idx="5">
                  <c:v>６区</c:v>
                </c:pt>
              </c:strCache>
            </c:strRef>
          </c:cat>
          <c:val>
            <c:numRef>
              <c:f>'順位'!$K$20:$P$20</c:f>
              <c:numCach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19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'順位'!$J$21</c:f>
              <c:strCache>
                <c:ptCount val="1"/>
                <c:pt idx="0">
                  <c:v>#N/A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'順位'!$K$1:$P$1</c:f>
              <c:strCache>
                <c:ptCount val="6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  <c:pt idx="5">
                  <c:v>６区</c:v>
                </c:pt>
              </c:strCache>
            </c:strRef>
          </c:cat>
          <c:val>
            <c:numRef>
              <c:f>'順位'!$K$21:$P$21</c:f>
              <c:numCach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20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'順位'!$J$22</c:f>
              <c:strCache>
                <c:ptCount val="1"/>
                <c:pt idx="0">
                  <c:v>#N/A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'順位'!$K$1:$P$1</c:f>
              <c:strCache>
                <c:ptCount val="6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  <c:pt idx="5">
                  <c:v>６区</c:v>
                </c:pt>
              </c:strCache>
            </c:strRef>
          </c:cat>
          <c:val>
            <c:numRef>
              <c:f>'順位'!$K$22:$P$22</c:f>
              <c:numCach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21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'順位'!$J$23</c:f>
              <c:strCache>
                <c:ptCount val="1"/>
                <c:pt idx="0">
                  <c:v>#N/A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'順位'!$K$1:$P$1</c:f>
              <c:strCache>
                <c:ptCount val="6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  <c:pt idx="5">
                  <c:v>６区</c:v>
                </c:pt>
              </c:strCache>
            </c:strRef>
          </c:cat>
          <c:val>
            <c:numRef>
              <c:f>'順位'!$K$23:$P$23</c:f>
              <c:numCach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22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'順位'!$J$24</c:f>
              <c:strCache>
                <c:ptCount val="1"/>
                <c:pt idx="0">
                  <c:v>#N/A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'順位'!$K$1:$P$1</c:f>
              <c:strCache>
                <c:ptCount val="6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  <c:pt idx="5">
                  <c:v>６区</c:v>
                </c:pt>
              </c:strCache>
            </c:strRef>
          </c:cat>
          <c:val>
            <c:numRef>
              <c:f>'順位'!$K$24:$P$24</c:f>
              <c:numCach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23</c:v>
                </c:pt>
              </c:numCache>
            </c:numRef>
          </c:val>
          <c:smooth val="0"/>
        </c:ser>
        <c:ser>
          <c:idx val="23"/>
          <c:order val="23"/>
          <c:tx>
            <c:strRef>
              <c:f>'順位'!$J$25</c:f>
              <c:strCache>
                <c:ptCount val="1"/>
                <c:pt idx="0">
                  <c:v>#N/A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'順位'!$K$1:$P$1</c:f>
              <c:strCache>
                <c:ptCount val="6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  <c:pt idx="5">
                  <c:v>６区</c:v>
                </c:pt>
              </c:strCache>
            </c:strRef>
          </c:cat>
          <c:val>
            <c:numRef>
              <c:f>'順位'!$K$25:$P$25</c:f>
              <c:numCach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24</c:v>
                </c:pt>
              </c:numCache>
            </c:numRef>
          </c:val>
          <c:smooth val="0"/>
        </c:ser>
        <c:ser>
          <c:idx val="24"/>
          <c:order val="24"/>
          <c:tx>
            <c:strRef>
              <c:f>'順位'!$J$26</c:f>
              <c:strCache>
                <c:ptCount val="1"/>
                <c:pt idx="0">
                  <c:v>#N/A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'順位'!$K$1:$P$1</c:f>
              <c:strCache>
                <c:ptCount val="6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  <c:pt idx="5">
                  <c:v>６区</c:v>
                </c:pt>
              </c:strCache>
            </c:strRef>
          </c:cat>
          <c:val>
            <c:numRef>
              <c:f>'順位'!$K$26:$P$26</c:f>
              <c:numCach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25</c:v>
                </c:pt>
              </c:numCache>
            </c:numRef>
          </c:val>
          <c:smooth val="0"/>
        </c:ser>
        <c:marker val="1"/>
        <c:axId val="38377769"/>
        <c:axId val="9855602"/>
      </c:lineChart>
      <c:catAx>
        <c:axId val="38377769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high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リュウミンライト−ＫＬ"/>
                <a:ea typeface="リュウミンライト−ＫＬ"/>
                <a:cs typeface="リュウミンライト−ＫＬ"/>
              </a:defRPr>
            </a:pPr>
          </a:p>
        </c:txPr>
        <c:crossAx val="9855602"/>
        <c:crosses val="autoZero"/>
        <c:auto val="1"/>
        <c:lblOffset val="100"/>
        <c:tickLblSkip val="1"/>
        <c:noMultiLvlLbl val="0"/>
      </c:catAx>
      <c:valAx>
        <c:axId val="9855602"/>
        <c:scaling>
          <c:orientation val="maxMin"/>
          <c:max val="26"/>
          <c:min val="0"/>
        </c:scaling>
        <c:axPos val="l"/>
        <c:delete val="0"/>
        <c:numFmt formatCode="General" sourceLinked="1"/>
        <c:majorTickMark val="in"/>
        <c:minorTickMark val="none"/>
        <c:tickLblPos val="none"/>
        <c:spPr>
          <a:ln w="3175">
            <a:noFill/>
          </a:ln>
        </c:spPr>
        <c:crossAx val="383777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リュウミンライト−ＫＬ"/>
          <a:ea typeface="リュウミンライト−ＫＬ"/>
          <a:cs typeface="リュウミンライト−ＫＬ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771525</xdr:colOff>
      <xdr:row>6</xdr:row>
      <xdr:rowOff>28575</xdr:rowOff>
    </xdr:from>
    <xdr:to>
      <xdr:col>11</xdr:col>
      <xdr:colOff>523875</xdr:colOff>
      <xdr:row>35</xdr:row>
      <xdr:rowOff>9525</xdr:rowOff>
    </xdr:to>
    <xdr:graphicFrame>
      <xdr:nvGraphicFramePr>
        <xdr:cNvPr id="1" name="Chart 3"/>
        <xdr:cNvGraphicFramePr/>
      </xdr:nvGraphicFramePr>
      <xdr:xfrm>
        <a:off x="1219200" y="1057275"/>
        <a:ext cx="9906000" cy="598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3"/>
  <sheetViews>
    <sheetView showGridLines="0" zoomScalePageLayoutView="0" workbookViewId="0" topLeftCell="A7">
      <selection activeCell="E26" sqref="E26"/>
    </sheetView>
  </sheetViews>
  <sheetFormatPr defaultColWidth="6" defaultRowHeight="15"/>
  <cols>
    <col min="1" max="1" width="2.69921875" style="93" customWidth="1"/>
    <col min="2" max="2" width="7.69921875" style="91" customWidth="1"/>
    <col min="3" max="3" width="2.69921875" style="91" customWidth="1"/>
    <col min="4" max="5" width="4.69921875" style="91" customWidth="1"/>
    <col min="6" max="6" width="6" style="91" customWidth="1"/>
    <col min="7" max="7" width="2.69921875" style="91" customWidth="1"/>
    <col min="8" max="8" width="6" style="91" customWidth="1"/>
    <col min="9" max="9" width="2.69921875" style="91" customWidth="1"/>
    <col min="10" max="10" width="6.69921875" style="91" customWidth="1"/>
    <col min="11" max="11" width="6" style="91" customWidth="1"/>
    <col min="12" max="13" width="6.69921875" style="91" customWidth="1"/>
    <col min="14" max="14" width="16.69921875" style="91" customWidth="1"/>
    <col min="15" max="15" width="6" style="91" customWidth="1"/>
    <col min="16" max="16" width="8.69921875" style="91" customWidth="1"/>
    <col min="17" max="17" width="1.69921875" style="91" customWidth="1"/>
    <col min="18" max="16384" width="6" style="91" customWidth="1"/>
  </cols>
  <sheetData>
    <row r="1" ht="14.25">
      <c r="A1" s="91"/>
    </row>
    <row r="2" spans="1:12" ht="14.25">
      <c r="A2" s="92" t="s">
        <v>19</v>
      </c>
      <c r="B2" s="92"/>
      <c r="C2" s="92"/>
      <c r="D2" s="92"/>
      <c r="E2" s="62"/>
      <c r="F2" s="92" t="s">
        <v>21</v>
      </c>
      <c r="G2" s="92"/>
      <c r="H2" s="92"/>
      <c r="I2" s="92"/>
      <c r="J2" s="92"/>
      <c r="K2" s="92"/>
      <c r="L2" s="92"/>
    </row>
    <row r="3" ht="14.25">
      <c r="A3" s="91"/>
    </row>
    <row r="4" ht="14.25">
      <c r="A4" s="91"/>
    </row>
    <row r="5" spans="1:2" s="103" customFormat="1" ht="14.25">
      <c r="A5" s="102">
        <v>1</v>
      </c>
      <c r="B5" s="103" t="s">
        <v>68</v>
      </c>
    </row>
    <row r="7" spans="2:18" ht="24.75" customHeight="1">
      <c r="B7" s="94" t="s">
        <v>81</v>
      </c>
      <c r="C7" s="142" t="s">
        <v>96</v>
      </c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3"/>
    </row>
    <row r="8" spans="2:18" ht="24.75" customHeight="1">
      <c r="B8" s="94" t="s">
        <v>82</v>
      </c>
      <c r="C8" s="142" t="s">
        <v>97</v>
      </c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3"/>
    </row>
    <row r="9" spans="2:18" ht="24.75" customHeight="1">
      <c r="B9" s="94" t="s">
        <v>83</v>
      </c>
      <c r="C9" s="142" t="s">
        <v>98</v>
      </c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3"/>
    </row>
    <row r="10" spans="2:18" ht="24.75" customHeight="1">
      <c r="B10" s="94" t="s">
        <v>84</v>
      </c>
      <c r="C10" s="142" t="s">
        <v>87</v>
      </c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3"/>
    </row>
    <row r="11" spans="2:18" ht="24.75" customHeight="1">
      <c r="B11" s="94" t="s">
        <v>85</v>
      </c>
      <c r="C11" s="142" t="s">
        <v>88</v>
      </c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3"/>
    </row>
    <row r="14" spans="1:2" s="103" customFormat="1" ht="14.25">
      <c r="A14" s="102">
        <v>2</v>
      </c>
      <c r="B14" s="103" t="s">
        <v>69</v>
      </c>
    </row>
    <row r="16" spans="2:21" ht="24.75" customHeight="1">
      <c r="B16" s="91" t="s">
        <v>25</v>
      </c>
      <c r="D16" s="104">
        <v>1</v>
      </c>
      <c r="E16" s="91" t="s">
        <v>29</v>
      </c>
      <c r="F16" s="104">
        <v>10</v>
      </c>
      <c r="G16" s="91" t="s">
        <v>86</v>
      </c>
      <c r="H16" s="104">
        <v>33</v>
      </c>
      <c r="I16" s="91" t="s">
        <v>0</v>
      </c>
      <c r="J16" s="95" t="s">
        <v>70</v>
      </c>
      <c r="K16" s="104">
        <v>23</v>
      </c>
      <c r="L16" s="91" t="s">
        <v>71</v>
      </c>
      <c r="O16" s="96" t="s">
        <v>18</v>
      </c>
      <c r="P16" s="21" t="s">
        <v>89</v>
      </c>
      <c r="Q16" s="97" t="s">
        <v>6</v>
      </c>
      <c r="R16" s="97" t="s">
        <v>7</v>
      </c>
      <c r="U16" s="101">
        <f>D16*3600+F16*60+H16</f>
        <v>4233</v>
      </c>
    </row>
    <row r="18" spans="2:18" ht="24.75" customHeight="1">
      <c r="B18" s="91" t="s">
        <v>17</v>
      </c>
      <c r="D18" s="140" t="s">
        <v>8</v>
      </c>
      <c r="E18" s="141"/>
      <c r="F18" s="22">
        <v>13</v>
      </c>
      <c r="G18" s="98" t="s">
        <v>9</v>
      </c>
      <c r="H18" s="22">
        <v>13</v>
      </c>
      <c r="I18" s="98" t="s">
        <v>14</v>
      </c>
      <c r="J18" s="99" t="s">
        <v>70</v>
      </c>
      <c r="K18" s="22">
        <v>23</v>
      </c>
      <c r="L18" s="98" t="s">
        <v>71</v>
      </c>
      <c r="M18" s="99" t="s">
        <v>15</v>
      </c>
      <c r="N18" s="136" t="s">
        <v>99</v>
      </c>
      <c r="O18" s="99" t="s">
        <v>57</v>
      </c>
      <c r="P18" s="136" t="s">
        <v>89</v>
      </c>
      <c r="Q18" s="98" t="s">
        <v>6</v>
      </c>
      <c r="R18" s="100" t="s">
        <v>7</v>
      </c>
    </row>
    <row r="19" spans="4:18" ht="24.75" customHeight="1">
      <c r="D19" s="140" t="s">
        <v>58</v>
      </c>
      <c r="E19" s="141"/>
      <c r="F19" s="22">
        <v>10</v>
      </c>
      <c r="G19" s="98" t="s">
        <v>9</v>
      </c>
      <c r="H19" s="22">
        <v>22</v>
      </c>
      <c r="I19" s="98" t="s">
        <v>14</v>
      </c>
      <c r="J19" s="99" t="s">
        <v>70</v>
      </c>
      <c r="K19" s="22">
        <v>23</v>
      </c>
      <c r="L19" s="98" t="s">
        <v>71</v>
      </c>
      <c r="M19" s="99" t="s">
        <v>15</v>
      </c>
      <c r="N19" s="22" t="s">
        <v>100</v>
      </c>
      <c r="O19" s="99" t="s">
        <v>57</v>
      </c>
      <c r="P19" s="22" t="s">
        <v>101</v>
      </c>
      <c r="Q19" s="98" t="s">
        <v>6</v>
      </c>
      <c r="R19" s="100" t="s">
        <v>7</v>
      </c>
    </row>
    <row r="20" spans="4:18" ht="24.75" customHeight="1">
      <c r="D20" s="140" t="s">
        <v>59</v>
      </c>
      <c r="E20" s="141"/>
      <c r="F20" s="22">
        <v>10</v>
      </c>
      <c r="G20" s="98" t="s">
        <v>9</v>
      </c>
      <c r="H20" s="22">
        <v>38</v>
      </c>
      <c r="I20" s="98" t="s">
        <v>14</v>
      </c>
      <c r="J20" s="99" t="s">
        <v>70</v>
      </c>
      <c r="K20" s="22">
        <v>23</v>
      </c>
      <c r="L20" s="98" t="s">
        <v>71</v>
      </c>
      <c r="M20" s="99" t="s">
        <v>15</v>
      </c>
      <c r="N20" s="22" t="s">
        <v>102</v>
      </c>
      <c r="O20" s="99" t="s">
        <v>18</v>
      </c>
      <c r="P20" s="22" t="s">
        <v>89</v>
      </c>
      <c r="Q20" s="98" t="s">
        <v>6</v>
      </c>
      <c r="R20" s="100" t="s">
        <v>7</v>
      </c>
    </row>
    <row r="21" spans="4:18" ht="24.75" customHeight="1">
      <c r="D21" s="140" t="s">
        <v>60</v>
      </c>
      <c r="E21" s="141"/>
      <c r="F21" s="22">
        <v>10</v>
      </c>
      <c r="G21" s="98" t="s">
        <v>9</v>
      </c>
      <c r="H21" s="22">
        <v>34</v>
      </c>
      <c r="I21" s="98" t="s">
        <v>14</v>
      </c>
      <c r="J21" s="99" t="s">
        <v>70</v>
      </c>
      <c r="K21" s="22">
        <v>23</v>
      </c>
      <c r="L21" s="98" t="s">
        <v>71</v>
      </c>
      <c r="M21" s="99" t="s">
        <v>15</v>
      </c>
      <c r="N21" s="22" t="s">
        <v>103</v>
      </c>
      <c r="O21" s="99" t="s">
        <v>57</v>
      </c>
      <c r="P21" s="22" t="s">
        <v>104</v>
      </c>
      <c r="Q21" s="98" t="s">
        <v>6</v>
      </c>
      <c r="R21" s="100" t="s">
        <v>7</v>
      </c>
    </row>
    <row r="22" spans="4:18" ht="24.75" customHeight="1">
      <c r="D22" s="140" t="s">
        <v>61</v>
      </c>
      <c r="E22" s="141"/>
      <c r="F22" s="22">
        <v>10</v>
      </c>
      <c r="G22" s="98" t="s">
        <v>9</v>
      </c>
      <c r="H22" s="22">
        <v>47</v>
      </c>
      <c r="I22" s="98" t="s">
        <v>14</v>
      </c>
      <c r="J22" s="99" t="s">
        <v>70</v>
      </c>
      <c r="K22" s="22">
        <v>23</v>
      </c>
      <c r="L22" s="98" t="s">
        <v>71</v>
      </c>
      <c r="M22" s="99" t="s">
        <v>15</v>
      </c>
      <c r="N22" s="22" t="s">
        <v>105</v>
      </c>
      <c r="O22" s="99" t="s">
        <v>57</v>
      </c>
      <c r="P22" s="22" t="s">
        <v>90</v>
      </c>
      <c r="Q22" s="98" t="s">
        <v>6</v>
      </c>
      <c r="R22" s="100" t="s">
        <v>7</v>
      </c>
    </row>
    <row r="23" spans="4:18" ht="24.75" customHeight="1">
      <c r="D23" s="140" t="s">
        <v>16</v>
      </c>
      <c r="E23" s="141"/>
      <c r="F23" s="22">
        <v>13</v>
      </c>
      <c r="G23" s="98" t="s">
        <v>9</v>
      </c>
      <c r="H23" s="22">
        <v>56</v>
      </c>
      <c r="I23" s="98" t="s">
        <v>14</v>
      </c>
      <c r="J23" s="99" t="s">
        <v>70</v>
      </c>
      <c r="K23" s="22">
        <v>23</v>
      </c>
      <c r="L23" s="98" t="s">
        <v>71</v>
      </c>
      <c r="M23" s="99" t="s">
        <v>15</v>
      </c>
      <c r="N23" s="22" t="s">
        <v>106</v>
      </c>
      <c r="O23" s="99" t="s">
        <v>18</v>
      </c>
      <c r="P23" s="22" t="s">
        <v>89</v>
      </c>
      <c r="Q23" s="98" t="s">
        <v>6</v>
      </c>
      <c r="R23" s="100" t="s">
        <v>7</v>
      </c>
    </row>
  </sheetData>
  <sheetProtection/>
  <mergeCells count="11">
    <mergeCell ref="D22:E22"/>
    <mergeCell ref="D23:E23"/>
    <mergeCell ref="D18:E18"/>
    <mergeCell ref="D19:E19"/>
    <mergeCell ref="D20:E20"/>
    <mergeCell ref="C11:R11"/>
    <mergeCell ref="C7:R7"/>
    <mergeCell ref="C8:R8"/>
    <mergeCell ref="C9:R9"/>
    <mergeCell ref="C10:R10"/>
    <mergeCell ref="D21:E2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H50"/>
  <sheetViews>
    <sheetView showGridLines="0" tabSelected="1" zoomScalePageLayoutView="0" workbookViewId="0" topLeftCell="D28">
      <selection activeCell="AG54" sqref="AG54"/>
    </sheetView>
  </sheetViews>
  <sheetFormatPr defaultColWidth="3.796875" defaultRowHeight="15"/>
  <cols>
    <col min="1" max="1" width="4.69921875" style="15" customWidth="1"/>
    <col min="2" max="2" width="13.59765625" style="15" customWidth="1"/>
    <col min="3" max="3" width="6.69921875" style="18" customWidth="1"/>
    <col min="4" max="4" width="2.69921875" style="18" customWidth="1"/>
    <col min="5" max="5" width="8.69921875" style="18" customWidth="1"/>
    <col min="6" max="7" width="2.69921875" style="18" customWidth="1"/>
    <col min="8" max="8" width="6.69921875" style="18" customWidth="1"/>
    <col min="9" max="9" width="2.69921875" style="18" customWidth="1"/>
    <col min="10" max="10" width="8.69921875" style="18" customWidth="1"/>
    <col min="11" max="12" width="2.69921875" style="18" customWidth="1"/>
    <col min="13" max="13" width="6.69921875" style="18" customWidth="1"/>
    <col min="14" max="14" width="2.69921875" style="18" customWidth="1"/>
    <col min="15" max="15" width="8.69921875" style="18" customWidth="1"/>
    <col min="16" max="17" width="2.69921875" style="18" customWidth="1"/>
    <col min="18" max="18" width="6.69921875" style="18" customWidth="1"/>
    <col min="19" max="19" width="2.69921875" style="18" customWidth="1"/>
    <col min="20" max="20" width="8.69921875" style="18" customWidth="1"/>
    <col min="21" max="22" width="2.69921875" style="18" customWidth="1"/>
    <col min="23" max="23" width="6.69921875" style="18" customWidth="1"/>
    <col min="24" max="24" width="2.69921875" style="18" customWidth="1"/>
    <col min="25" max="25" width="8.69921875" style="18" customWidth="1"/>
    <col min="26" max="27" width="2.69921875" style="18" customWidth="1"/>
    <col min="28" max="28" width="6.69921875" style="18" customWidth="1"/>
    <col min="29" max="29" width="2.69921875" style="18" customWidth="1"/>
    <col min="30" max="30" width="8.69921875" style="18" customWidth="1"/>
    <col min="31" max="32" width="2.69921875" style="18" customWidth="1"/>
    <col min="33" max="33" width="12.69921875" style="18" customWidth="1"/>
    <col min="34" max="34" width="6.59765625" style="18" customWidth="1"/>
    <col min="35" max="16384" width="3.69921875" style="15" customWidth="1"/>
  </cols>
  <sheetData>
    <row r="1" spans="2:34" s="24" customFormat="1" ht="18" thickBot="1">
      <c r="B1" s="154" t="str">
        <f>IF('最初に'!C7=0,"",'最初に'!C7)</f>
        <v>平成２４年度　直鞍地区中学校　駅伝競走大会（男子）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</row>
    <row r="2" spans="2:34" s="26" customFormat="1" ht="7.5" customHeight="1" thickTop="1">
      <c r="B2" s="26" t="s">
        <v>26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</row>
    <row r="3" spans="2:34" s="28" customFormat="1" ht="11.25">
      <c r="B3" s="29" t="s">
        <v>1</v>
      </c>
      <c r="C3" s="30" t="str">
        <f>IF('最初に'!C8=0,"",'最初に'!C8)</f>
        <v>平成２４年１０月１３日（土）　１０時４０分スタート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</row>
    <row r="4" spans="2:34" s="28" customFormat="1" ht="11.25">
      <c r="B4" s="29" t="s">
        <v>2</v>
      </c>
      <c r="C4" s="30" t="str">
        <f>IF('最初に'!C9=0,"",'最初に'!C9)</f>
        <v>小竹町サイクリングロード（６区間：２０ｋｍ）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</row>
    <row r="5" spans="2:34" s="28" customFormat="1" ht="11.25">
      <c r="B5" s="29" t="s">
        <v>3</v>
      </c>
      <c r="C5" s="30" t="str">
        <f>IF('最初に'!C10=0,"",'最初に'!C10)</f>
        <v>直鞍地区中学校体育連盟・直方市教育委員会・宮若市教育委員会・鞍手町教育委員会・小竹町教育委員会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</row>
    <row r="6" spans="1:34" s="28" customFormat="1" ht="11.25">
      <c r="A6" s="30"/>
      <c r="B6" s="31" t="s">
        <v>4</v>
      </c>
      <c r="C6" s="30" t="str">
        <f>IF('最初に'!C11=0,"",'最初に'!C11)</f>
        <v>直鞍地区中学校体育連盟　</v>
      </c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</row>
    <row r="7" spans="3:34" s="32" customFormat="1" ht="6.75" customHeight="1"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</row>
    <row r="8" spans="1:34" s="5" customFormat="1" ht="15.75" customHeight="1" thickBot="1">
      <c r="A8" s="16"/>
      <c r="B8" s="17"/>
      <c r="C8" s="178" t="s">
        <v>10</v>
      </c>
      <c r="D8" s="176"/>
      <c r="E8" s="176"/>
      <c r="F8" s="176"/>
      <c r="G8" s="177"/>
      <c r="H8" s="175" t="s">
        <v>22</v>
      </c>
      <c r="I8" s="176"/>
      <c r="J8" s="176"/>
      <c r="K8" s="176"/>
      <c r="L8" s="177"/>
      <c r="M8" s="175" t="s">
        <v>73</v>
      </c>
      <c r="N8" s="176"/>
      <c r="O8" s="176"/>
      <c r="P8" s="176"/>
      <c r="Q8" s="177"/>
      <c r="R8" s="175" t="s">
        <v>11</v>
      </c>
      <c r="S8" s="176"/>
      <c r="T8" s="176"/>
      <c r="U8" s="176"/>
      <c r="V8" s="177"/>
      <c r="W8" s="175" t="s">
        <v>12</v>
      </c>
      <c r="X8" s="176"/>
      <c r="Y8" s="176"/>
      <c r="Z8" s="176"/>
      <c r="AA8" s="177"/>
      <c r="AB8" s="175" t="s">
        <v>74</v>
      </c>
      <c r="AC8" s="176"/>
      <c r="AD8" s="176"/>
      <c r="AE8" s="176"/>
      <c r="AF8" s="177"/>
      <c r="AG8" s="173" t="s">
        <v>28</v>
      </c>
      <c r="AH8" s="174"/>
    </row>
    <row r="9" spans="1:34" s="5" customFormat="1" ht="13.5" customHeight="1">
      <c r="A9" s="168">
        <f>IF('登録'!A8=0,"",'登録'!A8)</f>
        <v>8</v>
      </c>
      <c r="B9" s="172" t="str">
        <f>IF('登録'!B8="","",'登録'!B8)</f>
        <v>小竹</v>
      </c>
      <c r="C9" s="34" t="str">
        <f>オーダー!L8</f>
        <v>寺田　響②</v>
      </c>
      <c r="D9" s="35"/>
      <c r="E9" s="36"/>
      <c r="F9" s="37"/>
      <c r="G9" s="35"/>
      <c r="H9" s="52" t="str">
        <f>オーダー!M8</f>
        <v>佐糸　翔平③</v>
      </c>
      <c r="I9" s="49"/>
      <c r="J9" s="50"/>
      <c r="K9" s="51"/>
      <c r="L9" s="53"/>
      <c r="M9" s="52" t="str">
        <f>オーダー!N8</f>
        <v>崎山　颯人①</v>
      </c>
      <c r="N9" s="49"/>
      <c r="O9" s="50"/>
      <c r="P9" s="51"/>
      <c r="Q9" s="53"/>
      <c r="R9" s="52" t="str">
        <f>オーダー!O8</f>
        <v>神谷　龍之介②</v>
      </c>
      <c r="S9" s="49"/>
      <c r="T9" s="50"/>
      <c r="U9" s="51"/>
      <c r="V9" s="53"/>
      <c r="W9" s="52" t="str">
        <f>オーダー!P8</f>
        <v>中村　匠③</v>
      </c>
      <c r="X9" s="49"/>
      <c r="Y9" s="50"/>
      <c r="Z9" s="51"/>
      <c r="AA9" s="53"/>
      <c r="AB9" s="52" t="str">
        <f>オーダー!Q8</f>
        <v>熊谷　幸一郎③</v>
      </c>
      <c r="AC9" s="49"/>
      <c r="AD9" s="50"/>
      <c r="AE9" s="51"/>
      <c r="AF9" s="53"/>
      <c r="AG9" s="54" t="str">
        <f>AB10</f>
        <v>1:10:42</v>
      </c>
      <c r="AH9" s="57">
        <f>IF('６区'!AA7&lt;'最初に'!$U$16,"新",IF('６区'!AA7='最初に'!$U$16,"ﾀｲ",""))</f>
      </c>
    </row>
    <row r="10" spans="1:34" s="5" customFormat="1" ht="13.5" customHeight="1">
      <c r="A10" s="169" t="e">
        <f>IF(登録!#REF!=0,"",登録!#REF!)</f>
        <v>#REF!</v>
      </c>
      <c r="B10" s="171"/>
      <c r="C10" s="40" t="str">
        <f>IF('１区'!Q7=0,"",'１区'!Q7)</f>
        <v>0:13:44</v>
      </c>
      <c r="D10" s="20">
        <f>IF('１区'!R7=0,"",'１区'!R7)</f>
        <v>1</v>
      </c>
      <c r="E10" s="41" t="str">
        <f>IF('１区'!S7=0,"",'１区'!S7)</f>
        <v>13:44</v>
      </c>
      <c r="F10" s="42">
        <f>IF('１区'!T7=0,"",'１区'!T7)</f>
      </c>
      <c r="G10" s="42">
        <f>IF('１区'!U7=0,"",'１区'!U7)</f>
        <v>1</v>
      </c>
      <c r="H10" s="43" t="str">
        <f>IF('２区'!Q7=0,"",'２区'!Q7)</f>
        <v>0:24:07</v>
      </c>
      <c r="I10" s="20">
        <f>IF('２区'!R7=0,"",'２区'!R7)</f>
        <v>1</v>
      </c>
      <c r="J10" s="41" t="str">
        <f>IF('２区'!S7=0,"",'２区'!S7)</f>
        <v>10:23</v>
      </c>
      <c r="K10" s="42">
        <f>IF('２区'!T7=0,"",'２区'!T7)</f>
      </c>
      <c r="L10" s="44">
        <f>IF('２区'!U7=0,"",'２区'!U7)</f>
        <v>1</v>
      </c>
      <c r="M10" s="43" t="str">
        <f>IF('３区'!Q7=0,"",'３区'!Q7)</f>
        <v>0:34:55</v>
      </c>
      <c r="N10" s="20">
        <f>IF('３区'!R7=0,"",'３区'!R7)</f>
        <v>1</v>
      </c>
      <c r="O10" s="41" t="str">
        <f>IF('３区'!S7=0,"",'３区'!S7)</f>
        <v>10:48</v>
      </c>
      <c r="P10" s="42">
        <f>IF('３区'!T7=0,"",'３区'!T7)</f>
      </c>
      <c r="Q10" s="44">
        <f>IF('３区'!U7=0,"",'３区'!U7)</f>
        <v>3</v>
      </c>
      <c r="R10" s="43" t="str">
        <f>IF('４区'!Q7=0,"",'４区'!Q7)</f>
        <v>0:45:21</v>
      </c>
      <c r="S10" s="20">
        <f>IF('４区'!R7=0,"",'４区'!R7)</f>
        <v>1</v>
      </c>
      <c r="T10" s="41" t="str">
        <f>IF('４区'!S7=0,"",'４区'!S7)</f>
        <v>10:26</v>
      </c>
      <c r="U10" s="42" t="str">
        <f>IF('４区'!T7=0,"",'４区'!T7)</f>
        <v>新</v>
      </c>
      <c r="V10" s="44">
        <f>IF('４区'!U7=0,"",'４区'!U7)</f>
        <v>1</v>
      </c>
      <c r="W10" s="43" t="str">
        <f>IF('５区'!Q7=0,"",'５区'!Q7)</f>
        <v>0:56:26</v>
      </c>
      <c r="X10" s="20">
        <f>IF('５区'!R7=0,"",'５区'!R7)</f>
        <v>2</v>
      </c>
      <c r="Y10" s="41" t="str">
        <f>IF('５区'!S7=0,"",'５区'!S7)</f>
        <v>11:05</v>
      </c>
      <c r="Z10" s="42">
        <f>IF('５区'!T7=0,"",'５区'!T7)</f>
      </c>
      <c r="AA10" s="44">
        <f>IF('５区'!U7=0,"",'５区'!U7)</f>
        <v>2</v>
      </c>
      <c r="AB10" s="43" t="str">
        <f>IF('６区'!Q7=0,"",'６区'!Q7)</f>
        <v>1:10:42</v>
      </c>
      <c r="AC10" s="20">
        <f>IF('６区'!R7=0,"",'６区'!R7)</f>
        <v>1</v>
      </c>
      <c r="AD10" s="41" t="str">
        <f>IF('６区'!S7=0,"",'６区'!S7)</f>
        <v>14:16</v>
      </c>
      <c r="AE10" s="42">
        <f>IF('６区'!T7=0,"",'６区'!T7)</f>
      </c>
      <c r="AF10" s="44">
        <f>IF('６区'!U7=0,"",'６区'!U7)</f>
        <v>1</v>
      </c>
      <c r="AG10" s="55"/>
      <c r="AH10" s="56">
        <f>AC10</f>
        <v>1</v>
      </c>
    </row>
    <row r="11" spans="1:34" s="5" customFormat="1" ht="13.5" customHeight="1">
      <c r="A11" s="168">
        <f>IF('登録'!A9=0,"",'登録'!A9)</f>
        <v>9</v>
      </c>
      <c r="B11" s="172" t="str">
        <f>IF('登録'!B9="","",'登録'!B9)</f>
        <v>鞍手北Ａ</v>
      </c>
      <c r="C11" s="34" t="str">
        <f>オーダー!L9</f>
        <v>岩城　歩夢②</v>
      </c>
      <c r="D11" s="35"/>
      <c r="E11" s="36"/>
      <c r="F11" s="37"/>
      <c r="G11" s="35"/>
      <c r="H11" s="38" t="str">
        <f>オーダー!M9</f>
        <v>黒田　啓太③</v>
      </c>
      <c r="I11" s="35"/>
      <c r="J11" s="36"/>
      <c r="K11" s="37"/>
      <c r="L11" s="39"/>
      <c r="M11" s="38" t="str">
        <f>オーダー!N9</f>
        <v>嶋津　毅①</v>
      </c>
      <c r="N11" s="35"/>
      <c r="O11" s="36"/>
      <c r="P11" s="37"/>
      <c r="Q11" s="39"/>
      <c r="R11" s="38" t="str">
        <f>オーダー!O9</f>
        <v>高野　凌汰②</v>
      </c>
      <c r="S11" s="35"/>
      <c r="T11" s="36"/>
      <c r="U11" s="37"/>
      <c r="V11" s="39"/>
      <c r="W11" s="38" t="str">
        <f>オーダー!P9</f>
        <v>朝原　望②</v>
      </c>
      <c r="X11" s="35"/>
      <c r="Y11" s="36"/>
      <c r="Z11" s="37"/>
      <c r="AA11" s="39"/>
      <c r="AB11" s="38" t="str">
        <f>オーダー!Q9</f>
        <v>岸本　拓三②</v>
      </c>
      <c r="AC11" s="35"/>
      <c r="AD11" s="36"/>
      <c r="AE11" s="37"/>
      <c r="AF11" s="39"/>
      <c r="AG11" s="54" t="str">
        <f>AB12</f>
        <v>1:11:10</v>
      </c>
      <c r="AH11" s="57">
        <f>IF('６区'!AA8&lt;'最初に'!$U$16,"新",IF('６区'!AA8='最初に'!$U$16,"ﾀｲ",""))</f>
      </c>
    </row>
    <row r="12" spans="1:34" s="5" customFormat="1" ht="13.5" customHeight="1">
      <c r="A12" s="169" t="e">
        <f>IF(登録!#REF!=0,"",登録!#REF!)</f>
        <v>#REF!</v>
      </c>
      <c r="B12" s="171"/>
      <c r="C12" s="40" t="str">
        <f>IF('１区'!Q8=0,"",'１区'!Q8)</f>
        <v>0:13:56</v>
      </c>
      <c r="D12" s="20">
        <f>IF('１区'!R8=0,"",'１区'!R8)</f>
        <v>5</v>
      </c>
      <c r="E12" s="46" t="str">
        <f>IF('１区'!S8=0,"",'１区'!S8)</f>
        <v>13:56</v>
      </c>
      <c r="F12" s="37">
        <f>IF('１区'!T8=0,"",'１区'!T8)</f>
      </c>
      <c r="G12" s="37">
        <f>IF('１区'!U8=0,"",'１区'!U8)</f>
        <v>5</v>
      </c>
      <c r="H12" s="47" t="str">
        <f>IF('２区'!Q8=0,"",'２区'!Q8)</f>
        <v>0:24:34</v>
      </c>
      <c r="I12" s="45">
        <f>IF('２区'!R8=0,"",'２区'!R8)</f>
        <v>2</v>
      </c>
      <c r="J12" s="46" t="str">
        <f>IF('２区'!S8=0,"",'２区'!S8)</f>
        <v>10:38</v>
      </c>
      <c r="K12" s="37">
        <f>IF('２区'!T8=0,"",'２区'!T8)</f>
      </c>
      <c r="L12" s="48">
        <f>IF('２区'!U8=0,"",'２区'!U8)</f>
        <v>2</v>
      </c>
      <c r="M12" s="47" t="str">
        <f>IF('３区'!Q8=0,"",'３区'!Q8)</f>
        <v>0:35:03</v>
      </c>
      <c r="N12" s="45">
        <f>IF('３区'!R8=0,"",'３区'!R8)</f>
        <v>2</v>
      </c>
      <c r="O12" s="46" t="str">
        <f>IF('３区'!S8=0,"",'３区'!S8)</f>
        <v>10:29</v>
      </c>
      <c r="P12" s="37" t="str">
        <f>IF('３区'!T8=0,"",'３区'!T8)</f>
        <v>新</v>
      </c>
      <c r="Q12" s="48">
        <f>IF('３区'!U8=0,"",'３区'!U8)</f>
        <v>1</v>
      </c>
      <c r="R12" s="47" t="str">
        <f>IF('４区'!Q8=0,"",'４区'!Q8)</f>
        <v>0:45:47</v>
      </c>
      <c r="S12" s="45">
        <f>IF('４区'!R8=0,"",'４区'!R8)</f>
        <v>2</v>
      </c>
      <c r="T12" s="46" t="str">
        <f>IF('４区'!S8=0,"",'４区'!S8)</f>
        <v>10:44</v>
      </c>
      <c r="U12" s="37">
        <f>IF('４区'!T8=0,"",'４区'!T8)</f>
      </c>
      <c r="V12" s="48">
        <f>IF('４区'!U8=0,"",'４区'!U8)</f>
        <v>2</v>
      </c>
      <c r="W12" s="47" t="str">
        <f>IF('５区'!Q8=0,"",'５区'!Q8)</f>
        <v>0:56:20</v>
      </c>
      <c r="X12" s="45">
        <f>IF('５区'!R8=0,"",'５区'!R8)</f>
        <v>1</v>
      </c>
      <c r="Y12" s="46" t="str">
        <f>IF('５区'!S8=0,"",'５区'!S8)</f>
        <v>10:33</v>
      </c>
      <c r="Z12" s="37" t="str">
        <f>IF('５区'!T8=0,"",'５区'!T8)</f>
        <v>新</v>
      </c>
      <c r="AA12" s="48">
        <f>IF('５区'!U8=0,"",'５区'!U8)</f>
        <v>1</v>
      </c>
      <c r="AB12" s="47" t="str">
        <f>IF('６区'!Q8=0,"",'６区'!Q8)</f>
        <v>1:11:10</v>
      </c>
      <c r="AC12" s="45">
        <f>IF('６区'!R8=0,"",'６区'!R8)</f>
        <v>2</v>
      </c>
      <c r="AD12" s="46" t="str">
        <f>IF('６区'!S8=0,"",'６区'!S8)</f>
        <v>14:50</v>
      </c>
      <c r="AE12" s="37">
        <f>IF('６区'!T8=0,"",'６区'!T8)</f>
      </c>
      <c r="AF12" s="48">
        <f>IF('６区'!U8=0,"",'６区'!U8)</f>
        <v>5</v>
      </c>
      <c r="AG12" s="179"/>
      <c r="AH12" s="56">
        <f>AC12</f>
        <v>2</v>
      </c>
    </row>
    <row r="13" spans="1:34" s="5" customFormat="1" ht="13.5" customHeight="1">
      <c r="A13" s="168">
        <f>IF('登録'!A11=0,"",'登録'!A11)</f>
        <v>11</v>
      </c>
      <c r="B13" s="172" t="str">
        <f>IF('登録'!B11="","",'登録'!B11)</f>
        <v>若宮</v>
      </c>
      <c r="C13" s="34" t="str">
        <f>オーダー!L11</f>
        <v>安永　大志③</v>
      </c>
      <c r="D13" s="35"/>
      <c r="E13" s="180"/>
      <c r="F13" s="181"/>
      <c r="G13" s="182"/>
      <c r="H13" s="183" t="str">
        <f>オーダー!M11</f>
        <v>本田　祐介②</v>
      </c>
      <c r="I13" s="182"/>
      <c r="J13" s="180"/>
      <c r="K13" s="181"/>
      <c r="L13" s="184"/>
      <c r="M13" s="183" t="str">
        <f>オーダー!N11</f>
        <v>瀨戸　雅徳②</v>
      </c>
      <c r="N13" s="182"/>
      <c r="O13" s="180"/>
      <c r="P13" s="181"/>
      <c r="Q13" s="184"/>
      <c r="R13" s="183" t="str">
        <f>オーダー!O11</f>
        <v>古賀　淳志①</v>
      </c>
      <c r="S13" s="182"/>
      <c r="T13" s="180"/>
      <c r="U13" s="181"/>
      <c r="V13" s="184"/>
      <c r="W13" s="183" t="str">
        <f>オーダー!P11</f>
        <v>神谷　拓実②</v>
      </c>
      <c r="X13" s="182"/>
      <c r="Y13" s="180"/>
      <c r="Z13" s="181"/>
      <c r="AA13" s="184"/>
      <c r="AB13" s="183" t="str">
        <f>オーダー!Q11</f>
        <v>中川　廉③</v>
      </c>
      <c r="AC13" s="182"/>
      <c r="AD13" s="180"/>
      <c r="AE13" s="181"/>
      <c r="AF13" s="184"/>
      <c r="AG13" s="185" t="str">
        <f>AB14</f>
        <v>1:13:19</v>
      </c>
      <c r="AH13" s="57">
        <f>IF('６区'!AA10&lt;'最初に'!$U$16,"新",IF('６区'!AA10='最初に'!$U$16,"ﾀｲ",""))</f>
      </c>
    </row>
    <row r="14" spans="1:34" s="5" customFormat="1" ht="13.5" customHeight="1">
      <c r="A14" s="169" t="e">
        <f>IF(登録!#REF!=0,"",登録!#REF!)</f>
        <v>#REF!</v>
      </c>
      <c r="B14" s="171"/>
      <c r="C14" s="40" t="str">
        <f>IF('１区'!Q10=0,"",'１区'!Q10)</f>
        <v>0:14:47</v>
      </c>
      <c r="D14" s="20">
        <f>IF('１区'!R10=0,"",'１区'!R10)</f>
        <v>7</v>
      </c>
      <c r="E14" s="41" t="str">
        <f>IF('１区'!S10=0,"",'１区'!S10)</f>
        <v>14:47</v>
      </c>
      <c r="F14" s="42">
        <f>IF('１区'!T10=0,"",'１区'!T10)</f>
      </c>
      <c r="G14" s="42">
        <f>IF('１区'!U10=0,"",'１区'!U10)</f>
        <v>7</v>
      </c>
      <c r="H14" s="43" t="str">
        <f>IF('２区'!Q10=0,"",'２区'!Q10)</f>
        <v>0:25:33</v>
      </c>
      <c r="I14" s="20">
        <f>IF('２区'!R10=0,"",'２区'!R10)</f>
        <v>6</v>
      </c>
      <c r="J14" s="41" t="str">
        <f>IF('２区'!S10=0,"",'２区'!S10)</f>
        <v>10:46</v>
      </c>
      <c r="K14" s="42">
        <f>IF('２区'!T10=0,"",'２区'!T10)</f>
      </c>
      <c r="L14" s="44">
        <f>IF('２区'!U10=0,"",'２区'!U10)</f>
        <v>3</v>
      </c>
      <c r="M14" s="43" t="str">
        <f>IF('３区'!Q10=0,"",'３区'!Q10)</f>
        <v>0:36:17</v>
      </c>
      <c r="N14" s="20">
        <f>IF('３区'!R10=0,"",'３区'!R10)</f>
        <v>5</v>
      </c>
      <c r="O14" s="41" t="str">
        <f>IF('３区'!S10=0,"",'３区'!S10)</f>
        <v>10:44</v>
      </c>
      <c r="P14" s="42">
        <f>IF('３区'!T10=0,"",'３区'!T10)</f>
      </c>
      <c r="Q14" s="44">
        <f>IF('３区'!U10=0,"",'３区'!U10)</f>
        <v>2</v>
      </c>
      <c r="R14" s="43" t="str">
        <f>IF('４区'!Q10=0,"",'４区'!Q10)</f>
        <v>0:47:43</v>
      </c>
      <c r="S14" s="20">
        <f>IF('４区'!R10=0,"",'４区'!R10)</f>
        <v>4</v>
      </c>
      <c r="T14" s="41" t="str">
        <f>IF('４区'!S10=0,"",'４区'!S10)</f>
        <v>11:26</v>
      </c>
      <c r="U14" s="42">
        <f>IF('４区'!T10=0,"",'４区'!T10)</f>
      </c>
      <c r="V14" s="44">
        <f>IF('４区'!U10=0,"",'４区'!U10)</f>
        <v>4</v>
      </c>
      <c r="W14" s="43" t="str">
        <f>IF('５区'!Q10=0,"",'５区'!Q10)</f>
        <v>0:59:03</v>
      </c>
      <c r="X14" s="20">
        <f>IF('５区'!R10=0,"",'５区'!R10)</f>
        <v>3</v>
      </c>
      <c r="Y14" s="41" t="str">
        <f>IF('５区'!S10=0,"",'５区'!S10)</f>
        <v>11:20</v>
      </c>
      <c r="Z14" s="42">
        <f>IF('５区'!T10=0,"",'５区'!T10)</f>
      </c>
      <c r="AA14" s="44">
        <f>IF('５区'!U10=0,"",'５区'!U10)</f>
        <v>3</v>
      </c>
      <c r="AB14" s="43" t="str">
        <f>IF('６区'!Q10=0,"",'６区'!Q10)</f>
        <v>1:13:19</v>
      </c>
      <c r="AC14" s="20">
        <f>IF('６区'!R10=0,"",'６区'!R10)</f>
        <v>3</v>
      </c>
      <c r="AD14" s="41" t="str">
        <f>IF('６区'!S10=0,"",'６区'!S10)</f>
        <v>14:16</v>
      </c>
      <c r="AE14" s="42">
        <f>IF('６区'!T10=0,"",'６区'!T10)</f>
      </c>
      <c r="AF14" s="44">
        <f>IF('６区'!U10=0,"",'６区'!U10)</f>
        <v>1</v>
      </c>
      <c r="AG14" s="55"/>
      <c r="AH14" s="56">
        <f>AC14</f>
        <v>3</v>
      </c>
    </row>
    <row r="15" spans="1:34" s="5" customFormat="1" ht="13.5" customHeight="1">
      <c r="A15" s="168">
        <f>IF('登録'!A7=0,"",'登録'!A7)</f>
        <v>6</v>
      </c>
      <c r="B15" s="172" t="str">
        <f>IF('登録'!B7="","",'登録'!B7)</f>
        <v>宮田光陵</v>
      </c>
      <c r="C15" s="34" t="str">
        <f>オーダー!L7</f>
        <v>南　　汰河②</v>
      </c>
      <c r="D15" s="35"/>
      <c r="E15" s="36"/>
      <c r="F15" s="37"/>
      <c r="G15" s="35"/>
      <c r="H15" s="38" t="str">
        <f>オーダー!M7</f>
        <v>森脇　隆之介③</v>
      </c>
      <c r="I15" s="35"/>
      <c r="J15" s="36"/>
      <c r="K15" s="37"/>
      <c r="L15" s="39"/>
      <c r="M15" s="38" t="str">
        <f>オーダー!N7</f>
        <v>福島　　潤③</v>
      </c>
      <c r="N15" s="35"/>
      <c r="O15" s="36"/>
      <c r="P15" s="37"/>
      <c r="Q15" s="39"/>
      <c r="R15" s="38" t="str">
        <f>オーダー!O7</f>
        <v>山中　悠生②</v>
      </c>
      <c r="S15" s="35"/>
      <c r="T15" s="36"/>
      <c r="U15" s="37"/>
      <c r="V15" s="39"/>
      <c r="W15" s="38" t="str">
        <f>オーダー!P7</f>
        <v>木下　大貴③</v>
      </c>
      <c r="X15" s="35"/>
      <c r="Y15" s="36"/>
      <c r="Z15" s="37"/>
      <c r="AA15" s="39"/>
      <c r="AB15" s="38" t="str">
        <f>オーダー!Q7</f>
        <v>川上　魁斗③</v>
      </c>
      <c r="AC15" s="35"/>
      <c r="AD15" s="36"/>
      <c r="AE15" s="37"/>
      <c r="AF15" s="39"/>
      <c r="AG15" s="54" t="str">
        <f>AB16</f>
        <v>1:14:39</v>
      </c>
      <c r="AH15" s="57">
        <f>IF('６区'!AA6&lt;'最初に'!$U$16,"新",IF('６区'!AA6='最初に'!$U$16,"ﾀｲ",""))</f>
      </c>
    </row>
    <row r="16" spans="1:34" s="5" customFormat="1" ht="13.5" customHeight="1">
      <c r="A16" s="169" t="e">
        <f>IF(登録!#REF!=0,"",登録!#REF!)</f>
        <v>#REF!</v>
      </c>
      <c r="B16" s="171"/>
      <c r="C16" s="186" t="str">
        <f>IF('１区'!Q6=0,"",'１区'!Q6)</f>
        <v>0:13:47</v>
      </c>
      <c r="D16" s="45">
        <f>IF('１区'!R6=0,"",'１区'!R6)</f>
        <v>3</v>
      </c>
      <c r="E16" s="46" t="str">
        <f>IF('１区'!S6=0,"",'１区'!S6)</f>
        <v>13:47</v>
      </c>
      <c r="F16" s="37">
        <f>IF('１区'!T6=0,"",'１区'!T6)</f>
      </c>
      <c r="G16" s="37">
        <f>IF('１区'!U6=0,"",'１区'!U6)</f>
        <v>3</v>
      </c>
      <c r="H16" s="47" t="str">
        <f>IF('２区'!Q6=0,"",'２区'!Q6)</f>
        <v>0:24:54</v>
      </c>
      <c r="I16" s="45">
        <f>IF('２区'!R6=0,"",'２区'!R6)</f>
        <v>4</v>
      </c>
      <c r="J16" s="46" t="str">
        <f>IF('２区'!S6=0,"",'２区'!S6)</f>
        <v>11:07</v>
      </c>
      <c r="K16" s="37">
        <f>IF('２区'!T6=0,"",'２区'!T6)</f>
      </c>
      <c r="L16" s="48">
        <f>IF('２区'!U6=0,"",'２区'!U6)</f>
        <v>5</v>
      </c>
      <c r="M16" s="47" t="str">
        <f>IF('３区'!Q6=0,"",'３区'!Q6)</f>
        <v>0:36:08</v>
      </c>
      <c r="N16" s="45">
        <f>IF('３区'!R6=0,"",'３区'!R6)</f>
        <v>4</v>
      </c>
      <c r="O16" s="46" t="str">
        <f>IF('３区'!S6=0,"",'３区'!S6)</f>
        <v>11:14</v>
      </c>
      <c r="P16" s="37">
        <f>IF('３区'!T6=0,"",'３区'!T6)</f>
      </c>
      <c r="Q16" s="48">
        <f>IF('３区'!U6=0,"",'３区'!U6)</f>
        <v>6</v>
      </c>
      <c r="R16" s="47" t="str">
        <f>IF('４区'!Q6=0,"",'４区'!Q6)</f>
        <v>0:47:57</v>
      </c>
      <c r="S16" s="45">
        <f>IF('４区'!R6=0,"",'４区'!R6)</f>
        <v>5</v>
      </c>
      <c r="T16" s="46" t="str">
        <f>IF('４区'!S6=0,"",'４区'!S6)</f>
        <v>11:49</v>
      </c>
      <c r="U16" s="37">
        <f>IF('４区'!T6=0,"",'４区'!T6)</f>
      </c>
      <c r="V16" s="48">
        <f>IF('４区'!U6=0,"",'４区'!U6)</f>
        <v>5</v>
      </c>
      <c r="W16" s="47" t="str">
        <f>IF('５区'!Q6=0,"",'５区'!Q6)</f>
        <v>1:00:12</v>
      </c>
      <c r="X16" s="45">
        <f>IF('５区'!R6=0,"",'５区'!R6)</f>
        <v>5</v>
      </c>
      <c r="Y16" s="46" t="str">
        <f>IF('５区'!S6=0,"",'５区'!S6)</f>
        <v>12:15</v>
      </c>
      <c r="Z16" s="37">
        <f>IF('５区'!T6=0,"",'５区'!T6)</f>
      </c>
      <c r="AA16" s="48">
        <f>IF('５区'!U6=0,"",'５区'!U6)</f>
        <v>6</v>
      </c>
      <c r="AB16" s="47" t="str">
        <f>IF('６区'!Q6=0,"",'６区'!Q6)</f>
        <v>1:14:39</v>
      </c>
      <c r="AC16" s="45">
        <f>IF('６区'!R6=0,"",'６区'!R6)</f>
        <v>4</v>
      </c>
      <c r="AD16" s="46" t="str">
        <f>IF('６区'!S6=0,"",'６区'!S6)</f>
        <v>14:27</v>
      </c>
      <c r="AE16" s="37">
        <f>IF('６区'!T6=0,"",'６区'!T6)</f>
      </c>
      <c r="AF16" s="48">
        <f>IF('６区'!U6=0,"",'６区'!U6)</f>
        <v>3</v>
      </c>
      <c r="AG16" s="55"/>
      <c r="AH16" s="56">
        <f>AC16</f>
        <v>4</v>
      </c>
    </row>
    <row r="17" spans="1:34" s="5" customFormat="1" ht="13.5" customHeight="1">
      <c r="A17" s="168">
        <f>IF('登録'!A5=0,"",'登録'!A5)</f>
        <v>2</v>
      </c>
      <c r="B17" s="170" t="str">
        <f>IF('登録'!B5="","",'登録'!B5)</f>
        <v>直方第二</v>
      </c>
      <c r="C17" s="187" t="str">
        <f>オーダー!L5</f>
        <v>田島　久之③</v>
      </c>
      <c r="D17" s="182"/>
      <c r="E17" s="180"/>
      <c r="F17" s="181"/>
      <c r="G17" s="182"/>
      <c r="H17" s="183" t="str">
        <f>オーダー!M5</f>
        <v>林　理空③</v>
      </c>
      <c r="I17" s="182"/>
      <c r="J17" s="180"/>
      <c r="K17" s="181"/>
      <c r="L17" s="184"/>
      <c r="M17" s="183" t="str">
        <f>オーダー!N5</f>
        <v>藤川　直人③</v>
      </c>
      <c r="N17" s="182"/>
      <c r="O17" s="180"/>
      <c r="P17" s="181"/>
      <c r="Q17" s="184"/>
      <c r="R17" s="183" t="str">
        <f>オーダー!O5</f>
        <v>平尾　剛①</v>
      </c>
      <c r="S17" s="182"/>
      <c r="T17" s="180"/>
      <c r="U17" s="181"/>
      <c r="V17" s="184"/>
      <c r="W17" s="183" t="str">
        <f>オーダー!P5</f>
        <v>藤脇　蓮③</v>
      </c>
      <c r="X17" s="182"/>
      <c r="Y17" s="180"/>
      <c r="Z17" s="181"/>
      <c r="AA17" s="184"/>
      <c r="AB17" s="183" t="str">
        <f>オーダー!Q5</f>
        <v>原田　滉大③</v>
      </c>
      <c r="AC17" s="182"/>
      <c r="AD17" s="180"/>
      <c r="AE17" s="181"/>
      <c r="AF17" s="188"/>
      <c r="AG17" s="54" t="str">
        <f>AB18</f>
        <v>1:14:56</v>
      </c>
      <c r="AH17" s="57">
        <f>IF('６区'!AA4&lt;'最初に'!$U$16,"新",IF('６区'!AA4='最初に'!$U$16,"ﾀｲ",""))</f>
      </c>
    </row>
    <row r="18" spans="1:34" s="5" customFormat="1" ht="13.5" customHeight="1">
      <c r="A18" s="169" t="e">
        <f>IF(登録!#REF!=0,"",登録!#REF!)</f>
        <v>#REF!</v>
      </c>
      <c r="B18" s="171"/>
      <c r="C18" s="40" t="str">
        <f>IF('１区'!Q4=0,"",'１区'!Q4)</f>
        <v>0:13:47</v>
      </c>
      <c r="D18" s="20">
        <f>IF('１区'!R4=0,"",'１区'!R4)</f>
        <v>2</v>
      </c>
      <c r="E18" s="41" t="str">
        <f>IF('１区'!S4=0,"",'１区'!S4)</f>
        <v>13:47</v>
      </c>
      <c r="F18" s="42">
        <f>IF('１区'!T4=0,"",'１区'!T4)</f>
      </c>
      <c r="G18" s="42">
        <f>IF('１区'!U4=0,"",'１区'!U4)</f>
        <v>2</v>
      </c>
      <c r="H18" s="43" t="str">
        <f>IF('２区'!Q4=0,"",'２区'!Q4)</f>
        <v>0:25:07</v>
      </c>
      <c r="I18" s="20">
        <f>IF('２区'!R4=0,"",'２区'!R4)</f>
        <v>5</v>
      </c>
      <c r="J18" s="41" t="str">
        <f>IF('２区'!S4=0,"",'２区'!S4)</f>
        <v>11:20</v>
      </c>
      <c r="K18" s="42">
        <f>IF('２区'!T4=0,"",'２区'!T4)</f>
      </c>
      <c r="L18" s="44">
        <f>IF('２区'!U4=0,"",'２区'!U4)</f>
        <v>7</v>
      </c>
      <c r="M18" s="43" t="str">
        <f>IF('３区'!Q4=0,"",'３区'!Q4)</f>
        <v>0:36:01</v>
      </c>
      <c r="N18" s="20">
        <f>IF('３区'!R4=0,"",'３区'!R4)</f>
        <v>3</v>
      </c>
      <c r="O18" s="41" t="str">
        <f>IF('３区'!S4=0,"",'３区'!S4)</f>
        <v>10:54</v>
      </c>
      <c r="P18" s="42">
        <f>IF('３区'!T4=0,"",'３区'!T4)</f>
      </c>
      <c r="Q18" s="44">
        <f>IF('３区'!U4=0,"",'３区'!U4)</f>
        <v>4</v>
      </c>
      <c r="R18" s="43" t="str">
        <f>IF('４区'!Q4=0,"",'４区'!Q4)</f>
        <v>0:46:56</v>
      </c>
      <c r="S18" s="20">
        <f>IF('４区'!R4=0,"",'４区'!R4)</f>
        <v>3</v>
      </c>
      <c r="T18" s="41" t="str">
        <f>IF('４区'!S4=0,"",'４区'!S4)</f>
        <v>10:55</v>
      </c>
      <c r="U18" s="42">
        <f>IF('４区'!T4=0,"",'４区'!T4)</f>
      </c>
      <c r="V18" s="44">
        <f>IF('４区'!U4=0,"",'４区'!U4)</f>
        <v>3</v>
      </c>
      <c r="W18" s="43" t="str">
        <f>IF('５区'!Q4=0,"",'５区'!Q4)</f>
        <v>0:59:07</v>
      </c>
      <c r="X18" s="20">
        <f>IF('５区'!R4=0,"",'５区'!R4)</f>
        <v>4</v>
      </c>
      <c r="Y18" s="41" t="str">
        <f>IF('５区'!S4=0,"",'５区'!S4)</f>
        <v>12:11</v>
      </c>
      <c r="Z18" s="42">
        <f>IF('５区'!T4=0,"",'５区'!T4)</f>
      </c>
      <c r="AA18" s="44">
        <f>IF('５区'!U4=0,"",'５区'!U4)</f>
        <v>5</v>
      </c>
      <c r="AB18" s="43" t="str">
        <f>IF('６区'!Q4=0,"",'６区'!Q4)</f>
        <v>1:14:56</v>
      </c>
      <c r="AC18" s="20">
        <f>IF('６区'!R4=0,"",'６区'!R4)</f>
        <v>5</v>
      </c>
      <c r="AD18" s="41" t="str">
        <f>IF('６区'!S4=0,"",'６区'!S4)</f>
        <v>15:49</v>
      </c>
      <c r="AE18" s="42">
        <f>IF('６区'!T4=0,"",'６区'!T4)</f>
      </c>
      <c r="AF18" s="189">
        <f>IF('６区'!U4=0,"",'６区'!U4)</f>
        <v>6</v>
      </c>
      <c r="AG18" s="55"/>
      <c r="AH18" s="56">
        <f>AC18</f>
        <v>5</v>
      </c>
    </row>
    <row r="19" spans="1:34" s="5" customFormat="1" ht="13.5" customHeight="1">
      <c r="A19" s="168">
        <f>IF('登録'!A6=0,"",'登録'!A6)</f>
        <v>5</v>
      </c>
      <c r="B19" s="172" t="str">
        <f>IF('登録'!B6="","",'登録'!B6)</f>
        <v>宮田</v>
      </c>
      <c r="C19" s="34" t="str">
        <f>オーダー!L6</f>
        <v>副田　典岐②</v>
      </c>
      <c r="D19" s="49"/>
      <c r="E19" s="50"/>
      <c r="F19" s="51"/>
      <c r="G19" s="49"/>
      <c r="H19" s="52" t="str">
        <f>オーダー!M6</f>
        <v>浦川　佑馬②</v>
      </c>
      <c r="I19" s="49"/>
      <c r="J19" s="50"/>
      <c r="K19" s="51"/>
      <c r="L19" s="53"/>
      <c r="M19" s="52" t="str">
        <f>オーダー!N6</f>
        <v>伊藤　魁斗①</v>
      </c>
      <c r="N19" s="49"/>
      <c r="O19" s="50"/>
      <c r="P19" s="51"/>
      <c r="Q19" s="53"/>
      <c r="R19" s="52" t="str">
        <f>オーダー!O6</f>
        <v>林田　和也②</v>
      </c>
      <c r="S19" s="49"/>
      <c r="T19" s="50"/>
      <c r="U19" s="51"/>
      <c r="V19" s="53"/>
      <c r="W19" s="52" t="str">
        <f>オーダー!P6</f>
        <v>横矢　知剛②</v>
      </c>
      <c r="X19" s="49"/>
      <c r="Y19" s="50"/>
      <c r="Z19" s="51"/>
      <c r="AA19" s="53"/>
      <c r="AB19" s="52" t="str">
        <f>オーダー!Q6</f>
        <v>守田　鉄平②</v>
      </c>
      <c r="AC19" s="49"/>
      <c r="AD19" s="50"/>
      <c r="AE19" s="51"/>
      <c r="AF19" s="53"/>
      <c r="AG19" s="54" t="str">
        <f>AB20</f>
        <v>1:15:02</v>
      </c>
      <c r="AH19" s="57">
        <f>IF('６区'!AA5&lt;'最初に'!$U$16,"新",IF('６区'!AA5='最初に'!$U$16,"ﾀｲ",""))</f>
      </c>
    </row>
    <row r="20" spans="1:34" s="5" customFormat="1" ht="13.5" customHeight="1">
      <c r="A20" s="169" t="e">
        <f>IF(登録!#REF!=0,"",登録!#REF!)</f>
        <v>#REF!</v>
      </c>
      <c r="B20" s="171"/>
      <c r="C20" s="40" t="str">
        <f>IF('１区'!Q5=0,"",'１区'!Q5)</f>
        <v>0:13:52</v>
      </c>
      <c r="D20" s="20">
        <f>IF('１区'!R5=0,"",'１区'!R5)</f>
        <v>4</v>
      </c>
      <c r="E20" s="41" t="str">
        <f>IF('１区'!S5=0,"",'１区'!S5)</f>
        <v>13:52</v>
      </c>
      <c r="F20" s="42">
        <f>IF('１区'!T5=0,"",'１区'!T5)</f>
      </c>
      <c r="G20" s="42">
        <f>IF('１区'!U5=0,"",'１区'!U5)</f>
        <v>4</v>
      </c>
      <c r="H20" s="43" t="str">
        <f>IF('２区'!Q5=0,"",'２区'!Q5)</f>
        <v>0:24:48</v>
      </c>
      <c r="I20" s="20">
        <f>IF('２区'!R5=0,"",'２区'!R5)</f>
        <v>3</v>
      </c>
      <c r="J20" s="41" t="str">
        <f>IF('２区'!S5=0,"",'２区'!S5)</f>
        <v>10:56</v>
      </c>
      <c r="K20" s="42">
        <f>IF('２区'!T5=0,"",'２区'!T5)</f>
      </c>
      <c r="L20" s="44">
        <f>IF('２区'!U5=0,"",'２区'!U5)</f>
        <v>4</v>
      </c>
      <c r="M20" s="43" t="str">
        <f>IF('３区'!Q5=0,"",'３区'!Q5)</f>
        <v>0:36:44</v>
      </c>
      <c r="N20" s="20">
        <f>IF('３区'!R5=0,"",'３区'!R5)</f>
        <v>7</v>
      </c>
      <c r="O20" s="41" t="str">
        <f>IF('３区'!S5=0,"",'３区'!S5)</f>
        <v>11:56</v>
      </c>
      <c r="P20" s="42">
        <f>IF('３区'!T5=0,"",'３区'!T5)</f>
      </c>
      <c r="Q20" s="44">
        <f>IF('３区'!U5=0,"",'３区'!U5)</f>
        <v>7</v>
      </c>
      <c r="R20" s="43" t="str">
        <f>IF('４区'!Q5=0,"",'４区'!Q5)</f>
        <v>0:48:46</v>
      </c>
      <c r="S20" s="20">
        <f>IF('４区'!R5=0,"",'４区'!R5)</f>
        <v>6</v>
      </c>
      <c r="T20" s="41" t="str">
        <f>IF('４区'!S5=0,"",'４区'!S5)</f>
        <v>12:02</v>
      </c>
      <c r="U20" s="42">
        <f>IF('４区'!T5=0,"",'４区'!T5)</f>
      </c>
      <c r="V20" s="44">
        <f>IF('４区'!U5=0,"",'４区'!U5)</f>
        <v>6</v>
      </c>
      <c r="W20" s="43" t="str">
        <f>IF('５区'!Q5=0,"",'５区'!Q5)</f>
        <v>1:00:16</v>
      </c>
      <c r="X20" s="20">
        <f>IF('５区'!R5=0,"",'５区'!R5)</f>
        <v>6</v>
      </c>
      <c r="Y20" s="41" t="str">
        <f>IF('５区'!S5=0,"",'５区'!S5)</f>
        <v>11:30</v>
      </c>
      <c r="Z20" s="42">
        <f>IF('５区'!T5=0,"",'５区'!T5)</f>
      </c>
      <c r="AA20" s="44">
        <f>IF('５区'!U5=0,"",'５区'!U5)</f>
        <v>4</v>
      </c>
      <c r="AB20" s="43" t="str">
        <f>IF('６区'!Q5=0,"",'６区'!Q5)</f>
        <v>1:15:02</v>
      </c>
      <c r="AC20" s="20">
        <f>IF('６区'!R5=0,"",'６区'!R5)</f>
        <v>6</v>
      </c>
      <c r="AD20" s="41" t="str">
        <f>IF('６区'!S5=0,"",'６区'!S5)</f>
        <v>14:46</v>
      </c>
      <c r="AE20" s="42">
        <f>IF('６区'!T5=0,"",'６区'!T5)</f>
      </c>
      <c r="AF20" s="44">
        <f>IF('６区'!U5=0,"",'６区'!U5)</f>
        <v>4</v>
      </c>
      <c r="AG20" s="55"/>
      <c r="AH20" s="56">
        <f>AC20</f>
        <v>6</v>
      </c>
    </row>
    <row r="21" spans="1:34" s="5" customFormat="1" ht="13.5" customHeight="1">
      <c r="A21" s="168" t="str">
        <f>IF('登録'!A10=0,"",'登録'!A10)</f>
        <v>9b</v>
      </c>
      <c r="B21" s="172" t="str">
        <f>IF('登録'!B10="","",'登録'!B10)</f>
        <v>鞍手北Ｂ</v>
      </c>
      <c r="C21" s="34" t="str">
        <f>オーダー!L10</f>
        <v>縄田　尚斗①</v>
      </c>
      <c r="D21" s="35"/>
      <c r="E21" s="36"/>
      <c r="F21" s="37"/>
      <c r="G21" s="35"/>
      <c r="H21" s="52" t="str">
        <f>オーダー!M10</f>
        <v>林　幸季③</v>
      </c>
      <c r="I21" s="49"/>
      <c r="J21" s="50"/>
      <c r="K21" s="51"/>
      <c r="L21" s="53"/>
      <c r="M21" s="52" t="str">
        <f>オーダー!N10</f>
        <v>大村　友希①</v>
      </c>
      <c r="N21" s="49"/>
      <c r="O21" s="50"/>
      <c r="P21" s="51"/>
      <c r="Q21" s="53"/>
      <c r="R21" s="52" t="str">
        <f>オーダー!O10</f>
        <v>依藤　晃②</v>
      </c>
      <c r="S21" s="49"/>
      <c r="T21" s="50"/>
      <c r="U21" s="51"/>
      <c r="V21" s="53"/>
      <c r="W21" s="52" t="str">
        <f>オーダー!P10</f>
        <v>境　智裕②</v>
      </c>
      <c r="X21" s="49"/>
      <c r="Y21" s="50"/>
      <c r="Z21" s="51"/>
      <c r="AA21" s="53"/>
      <c r="AB21" s="52" t="str">
        <f>オーダー!Q10</f>
        <v>谷口　友太①</v>
      </c>
      <c r="AC21" s="49"/>
      <c r="AD21" s="50"/>
      <c r="AE21" s="51"/>
      <c r="AF21" s="53"/>
      <c r="AG21" s="54" t="str">
        <f>AB22</f>
        <v>1:17:54</v>
      </c>
      <c r="AH21" s="57">
        <f>IF('６区'!AA9&lt;'最初に'!$U$16,"新",IF('６区'!AA9='最初に'!$U$16,"ﾀｲ",""))</f>
      </c>
    </row>
    <row r="22" spans="1:34" s="5" customFormat="1" ht="13.5" customHeight="1">
      <c r="A22" s="169" t="e">
        <f>IF(登録!#REF!=0,"",登録!#REF!)</f>
        <v>#REF!</v>
      </c>
      <c r="B22" s="171"/>
      <c r="C22" s="40" t="str">
        <f>IF('１区'!Q9=0,"",'１区'!Q9)</f>
        <v>0:14:29</v>
      </c>
      <c r="D22" s="20">
        <f>IF('１区'!R9=0,"",'１区'!R9)</f>
        <v>6</v>
      </c>
      <c r="E22" s="41" t="str">
        <f>IF('１区'!S9=0,"",'１区'!S9)</f>
        <v>14:29</v>
      </c>
      <c r="F22" s="42">
        <f>IF('１区'!T9=0,"",'１区'!T9)</f>
      </c>
      <c r="G22" s="42">
        <f>IF('１区'!U9=0,"",'１区'!U9)</f>
        <v>6</v>
      </c>
      <c r="H22" s="43" t="str">
        <f>IF('２区'!Q9=0,"",'２区'!Q9)</f>
        <v>0:25:41</v>
      </c>
      <c r="I22" s="20">
        <f>IF('２区'!R9=0,"",'２区'!R9)</f>
        <v>7</v>
      </c>
      <c r="J22" s="41" t="str">
        <f>IF('２区'!S9=0,"",'２区'!S9)</f>
        <v>11:12</v>
      </c>
      <c r="K22" s="42">
        <f>IF('２区'!T9=0,"",'２区'!T9)</f>
      </c>
      <c r="L22" s="44">
        <f>IF('２区'!U9=0,"",'２区'!U9)</f>
        <v>6</v>
      </c>
      <c r="M22" s="43" t="str">
        <f>IF('３区'!Q9=0,"",'３区'!Q9)</f>
        <v>0:36:35</v>
      </c>
      <c r="N22" s="20">
        <f>IF('３区'!R9=0,"",'３区'!R9)</f>
        <v>6</v>
      </c>
      <c r="O22" s="41" t="str">
        <f>IF('３区'!S9=0,"",'３区'!S9)</f>
        <v>10:54</v>
      </c>
      <c r="P22" s="42">
        <f>IF('３区'!T9=0,"",'３区'!T9)</f>
      </c>
      <c r="Q22" s="44">
        <f>IF('３区'!U9=0,"",'３区'!U9)</f>
        <v>4</v>
      </c>
      <c r="R22" s="43" t="str">
        <f>IF('４区'!Q9=0,"",'４区'!Q9)</f>
        <v>0:48:50</v>
      </c>
      <c r="S22" s="20">
        <f>IF('４区'!R9=0,"",'４区'!R9)</f>
        <v>7</v>
      </c>
      <c r="T22" s="41" t="str">
        <f>IF('４区'!S9=0,"",'４区'!S9)</f>
        <v>12:15</v>
      </c>
      <c r="U22" s="42">
        <f>IF('４区'!T9=0,"",'４区'!T9)</f>
      </c>
      <c r="V22" s="44">
        <f>IF('４区'!U9=0,"",'４区'!U9)</f>
        <v>7</v>
      </c>
      <c r="W22" s="43" t="str">
        <f>IF('５区'!Q9=0,"",'５区'!Q9)</f>
        <v>1:01:20</v>
      </c>
      <c r="X22" s="20">
        <f>IF('５区'!R9=0,"",'５区'!R9)</f>
        <v>7</v>
      </c>
      <c r="Y22" s="41" t="str">
        <f>IF('５区'!S9=0,"",'５区'!S9)</f>
        <v>12:30</v>
      </c>
      <c r="Z22" s="42">
        <f>IF('５区'!T9=0,"",'５区'!T9)</f>
      </c>
      <c r="AA22" s="44">
        <f>IF('５区'!U9=0,"",'５区'!U9)</f>
        <v>7</v>
      </c>
      <c r="AB22" s="43" t="str">
        <f>IF('６区'!Q9=0,"",'６区'!Q9)</f>
        <v>1:17:54</v>
      </c>
      <c r="AC22" s="20">
        <f>IF('６区'!R9=0,"",'６区'!R9)</f>
        <v>7</v>
      </c>
      <c r="AD22" s="41" t="str">
        <f>IF('６区'!S9=0,"",'６区'!S9)</f>
        <v>16:34</v>
      </c>
      <c r="AE22" s="42">
        <f>IF('６区'!T9=0,"",'６区'!T9)</f>
      </c>
      <c r="AF22" s="44">
        <f>IF('６区'!U9=0,"",'６区'!U9)</f>
        <v>7</v>
      </c>
      <c r="AG22" s="55"/>
      <c r="AH22" s="56">
        <f>AC22</f>
        <v>7</v>
      </c>
    </row>
    <row r="23" spans="1:34" s="5" customFormat="1" ht="13.5" customHeight="1">
      <c r="A23" s="168">
        <f>IF('登録'!A19=0,"",'登録'!A19)</f>
      </c>
      <c r="B23" s="172">
        <f>IF('登録'!B19="","",'登録'!B19)</f>
      </c>
      <c r="C23" s="34">
        <f>オーダー!L19</f>
      </c>
      <c r="D23" s="35"/>
      <c r="E23" s="36"/>
      <c r="F23" s="37"/>
      <c r="G23" s="35"/>
      <c r="H23" s="38">
        <f>オーダー!M19</f>
      </c>
      <c r="I23" s="35"/>
      <c r="J23" s="36"/>
      <c r="K23" s="37"/>
      <c r="L23" s="39"/>
      <c r="M23" s="38">
        <f>オーダー!N19</f>
      </c>
      <c r="N23" s="35"/>
      <c r="O23" s="36"/>
      <c r="P23" s="37"/>
      <c r="Q23" s="39"/>
      <c r="R23" s="38">
        <f>オーダー!O19</f>
      </c>
      <c r="S23" s="35"/>
      <c r="T23" s="36"/>
      <c r="U23" s="37"/>
      <c r="V23" s="39"/>
      <c r="W23" s="38">
        <f>オーダー!P19</f>
      </c>
      <c r="X23" s="35"/>
      <c r="Y23" s="36"/>
      <c r="Z23" s="37"/>
      <c r="AA23" s="39"/>
      <c r="AB23" s="38">
        <f>オーダー!Q19</f>
      </c>
      <c r="AC23" s="35"/>
      <c r="AD23" s="36"/>
      <c r="AE23" s="37"/>
      <c r="AF23" s="39"/>
      <c r="AG23" s="54">
        <f>AB24</f>
      </c>
      <c r="AH23" s="57"/>
    </row>
    <row r="24" spans="1:34" s="5" customFormat="1" ht="13.5" customHeight="1">
      <c r="A24" s="169" t="e">
        <f>IF(登録!#REF!=0,"",登録!#REF!)</f>
        <v>#REF!</v>
      </c>
      <c r="B24" s="171"/>
      <c r="C24" s="40">
        <f>IF('１区'!Q18=0,"",'１区'!Q18)</f>
      </c>
      <c r="D24" s="20">
        <f>IF('１区'!R18=0,"",'１区'!R18)</f>
      </c>
      <c r="E24" s="41">
        <f>IF('１区'!S18=0,"",'１区'!S18)</f>
      </c>
      <c r="F24" s="42">
        <f>IF('１区'!T18=0,"",'１区'!T18)</f>
      </c>
      <c r="G24" s="42">
        <f>IF('１区'!U18=0,"",'１区'!U18)</f>
      </c>
      <c r="H24" s="47">
        <f>IF('２区'!Q18=0,"",'２区'!Q18)</f>
      </c>
      <c r="I24" s="45">
        <f>IF('２区'!R18=0,"",'２区'!R18)</f>
      </c>
      <c r="J24" s="46">
        <f>IF('２区'!S18=0,"",'２区'!S18)</f>
      </c>
      <c r="K24" s="37">
        <f>IF('２区'!T18=0,"",'２区'!T18)</f>
      </c>
      <c r="L24" s="48">
        <f>IF('２区'!U18=0,"",'２区'!U18)</f>
      </c>
      <c r="M24" s="47">
        <f>IF('３区'!Q18=0,"",'３区'!Q18)</f>
      </c>
      <c r="N24" s="45">
        <f>IF('３区'!R18=0,"",'３区'!R18)</f>
      </c>
      <c r="O24" s="46">
        <f>IF('３区'!S18=0,"",'３区'!S18)</f>
      </c>
      <c r="P24" s="37">
        <f>IF('３区'!T18=0,"",'３区'!T18)</f>
      </c>
      <c r="Q24" s="48">
        <f>IF('３区'!U18=0,"",'３区'!U18)</f>
      </c>
      <c r="R24" s="47">
        <f>IF('４区'!Q18=0,"",'４区'!Q18)</f>
      </c>
      <c r="S24" s="45">
        <f>IF('４区'!R18=0,"",'４区'!R18)</f>
      </c>
      <c r="T24" s="46">
        <f>IF('４区'!S18=0,"",'４区'!S18)</f>
      </c>
      <c r="U24" s="37">
        <f>IF('４区'!T18=0,"",'４区'!T18)</f>
      </c>
      <c r="V24" s="48">
        <f>IF('４区'!U18=0,"",'４区'!U18)</f>
      </c>
      <c r="W24" s="47">
        <f>IF('５区'!Q18=0,"",'５区'!Q18)</f>
      </c>
      <c r="X24" s="45">
        <f>IF('５区'!R18=0,"",'５区'!R18)</f>
      </c>
      <c r="Y24" s="46">
        <f>IF('５区'!S18=0,"",'５区'!S18)</f>
      </c>
      <c r="Z24" s="37">
        <f>IF('５区'!T18=0,"",'５区'!T18)</f>
      </c>
      <c r="AA24" s="48">
        <f>IF('５区'!U18=0,"",'５区'!U18)</f>
      </c>
      <c r="AB24" s="47">
        <f>IF('６区'!Q18=0,"",'６区'!Q18)</f>
      </c>
      <c r="AC24" s="45">
        <f>IF('６区'!R18=0,"",'６区'!R18)</f>
      </c>
      <c r="AD24" s="46">
        <f>IF('６区'!S18=0,"",'６区'!S18)</f>
      </c>
      <c r="AE24" s="37">
        <f>IF('６区'!T18=0,"",'６区'!T18)</f>
      </c>
      <c r="AF24" s="48">
        <f>IF('６区'!U18=0,"",'６区'!U18)</f>
      </c>
      <c r="AG24" s="55"/>
      <c r="AH24" s="56"/>
    </row>
    <row r="25" spans="1:34" s="5" customFormat="1" ht="13.5" customHeight="1">
      <c r="A25" s="168">
        <f>IF('登録'!A20=0,"",'登録'!A20)</f>
      </c>
      <c r="B25" s="172">
        <f>IF('登録'!B20="","",'登録'!B20)</f>
      </c>
      <c r="C25" s="34">
        <f>オーダー!L20</f>
      </c>
      <c r="D25" s="35"/>
      <c r="E25" s="36"/>
      <c r="F25" s="37"/>
      <c r="G25" s="35"/>
      <c r="H25" s="52">
        <f>オーダー!M20</f>
      </c>
      <c r="I25" s="49"/>
      <c r="J25" s="50"/>
      <c r="K25" s="51"/>
      <c r="L25" s="53"/>
      <c r="M25" s="52">
        <f>オーダー!N20</f>
      </c>
      <c r="N25" s="49"/>
      <c r="O25" s="50"/>
      <c r="P25" s="51"/>
      <c r="Q25" s="53"/>
      <c r="R25" s="52">
        <f>オーダー!O20</f>
      </c>
      <c r="S25" s="49"/>
      <c r="T25" s="50"/>
      <c r="U25" s="51"/>
      <c r="V25" s="53"/>
      <c r="W25" s="52">
        <f>オーダー!P20</f>
      </c>
      <c r="X25" s="49"/>
      <c r="Y25" s="50"/>
      <c r="Z25" s="51"/>
      <c r="AA25" s="53"/>
      <c r="AB25" s="52">
        <f>オーダー!Q20</f>
      </c>
      <c r="AC25" s="49"/>
      <c r="AD25" s="50"/>
      <c r="AE25" s="51"/>
      <c r="AF25" s="53"/>
      <c r="AG25" s="54">
        <f>AB26</f>
      </c>
      <c r="AH25" s="57"/>
    </row>
    <row r="26" spans="1:34" s="5" customFormat="1" ht="13.5" customHeight="1">
      <c r="A26" s="169" t="e">
        <f>IF(登録!#REF!=0,"",登録!#REF!)</f>
        <v>#REF!</v>
      </c>
      <c r="B26" s="171"/>
      <c r="C26" s="40">
        <f>IF('１区'!Q19=0,"",'１区'!Q19)</f>
      </c>
      <c r="D26" s="20">
        <f>IF('１区'!R19=0,"",'１区'!R19)</f>
      </c>
      <c r="E26" s="41">
        <f>IF('１区'!S19=0,"",'１区'!S19)</f>
      </c>
      <c r="F26" s="42">
        <f>IF('１区'!T19=0,"",'１区'!T19)</f>
      </c>
      <c r="G26" s="42">
        <f>IF('１区'!U19=0,"",'１区'!U19)</f>
      </c>
      <c r="H26" s="43">
        <f>IF('２区'!Q19=0,"",'２区'!Q19)</f>
      </c>
      <c r="I26" s="20">
        <f>IF('２区'!R19=0,"",'２区'!R19)</f>
      </c>
      <c r="J26" s="41">
        <f>IF('２区'!S19=0,"",'２区'!S19)</f>
      </c>
      <c r="K26" s="42">
        <f>IF('２区'!T19=0,"",'２区'!T19)</f>
      </c>
      <c r="L26" s="44">
        <f>IF('２区'!U19=0,"",'２区'!U19)</f>
      </c>
      <c r="M26" s="43">
        <f>IF('３区'!Q19=0,"",'３区'!Q19)</f>
      </c>
      <c r="N26" s="20">
        <f>IF('３区'!R19=0,"",'３区'!R19)</f>
      </c>
      <c r="O26" s="41">
        <f>IF('３区'!S19=0,"",'３区'!S19)</f>
      </c>
      <c r="P26" s="42">
        <f>IF('３区'!T19=0,"",'３区'!T19)</f>
      </c>
      <c r="Q26" s="44">
        <f>IF('３区'!U19=0,"",'３区'!U19)</f>
      </c>
      <c r="R26" s="43">
        <f>IF('４区'!Q19=0,"",'４区'!Q19)</f>
      </c>
      <c r="S26" s="20">
        <f>IF('４区'!R19=0,"",'４区'!R19)</f>
      </c>
      <c r="T26" s="41">
        <f>IF('４区'!S19=0,"",'４区'!S19)</f>
      </c>
      <c r="U26" s="42">
        <f>IF('４区'!T19=0,"",'４区'!T19)</f>
      </c>
      <c r="V26" s="44">
        <f>IF('４区'!U19=0,"",'４区'!U19)</f>
      </c>
      <c r="W26" s="43">
        <f>IF('５区'!Q19=0,"",'５区'!Q19)</f>
      </c>
      <c r="X26" s="20">
        <f>IF('５区'!R19=0,"",'５区'!R19)</f>
      </c>
      <c r="Y26" s="41">
        <f>IF('５区'!S19=0,"",'５区'!S19)</f>
      </c>
      <c r="Z26" s="42">
        <f>IF('５区'!T19=0,"",'５区'!T19)</f>
      </c>
      <c r="AA26" s="44">
        <f>IF('５区'!U19=0,"",'５区'!U19)</f>
      </c>
      <c r="AB26" s="43">
        <f>IF('６区'!Q19=0,"",'６区'!Q19)</f>
      </c>
      <c r="AC26" s="20">
        <f>IF('６区'!R19=0,"",'６区'!R19)</f>
      </c>
      <c r="AD26" s="41">
        <f>IF('６区'!S19=0,"",'６区'!S19)</f>
      </c>
      <c r="AE26" s="42">
        <f>IF('６区'!T19=0,"",'６区'!T19)</f>
      </c>
      <c r="AF26" s="44">
        <f>IF('６区'!U19=0,"",'６区'!U19)</f>
      </c>
      <c r="AG26" s="55"/>
      <c r="AH26" s="56"/>
    </row>
    <row r="27" spans="1:34" s="5" customFormat="1" ht="13.5" customHeight="1">
      <c r="A27" s="168">
        <f>IF('登録'!A21=0,"",'登録'!A21)</f>
      </c>
      <c r="B27" s="172">
        <f>IF('登録'!B21="","",'登録'!B21)</f>
      </c>
      <c r="C27" s="34">
        <f>オーダー!L21</f>
      </c>
      <c r="D27" s="35"/>
      <c r="E27" s="36"/>
      <c r="F27" s="37"/>
      <c r="G27" s="35"/>
      <c r="H27" s="38">
        <f>オーダー!M21</f>
      </c>
      <c r="I27" s="35"/>
      <c r="J27" s="36"/>
      <c r="K27" s="37"/>
      <c r="L27" s="39"/>
      <c r="M27" s="38">
        <f>オーダー!N21</f>
      </c>
      <c r="N27" s="35"/>
      <c r="O27" s="36"/>
      <c r="P27" s="37"/>
      <c r="Q27" s="39"/>
      <c r="R27" s="38">
        <f>オーダー!O21</f>
      </c>
      <c r="S27" s="35"/>
      <c r="T27" s="36"/>
      <c r="U27" s="37"/>
      <c r="V27" s="39"/>
      <c r="W27" s="38">
        <f>オーダー!P21</f>
      </c>
      <c r="X27" s="35"/>
      <c r="Y27" s="36"/>
      <c r="Z27" s="37"/>
      <c r="AA27" s="39"/>
      <c r="AB27" s="38">
        <f>オーダー!Q21</f>
      </c>
      <c r="AC27" s="35"/>
      <c r="AD27" s="36"/>
      <c r="AE27" s="37"/>
      <c r="AF27" s="39"/>
      <c r="AG27" s="54">
        <f>AB28</f>
      </c>
      <c r="AH27" s="57"/>
    </row>
    <row r="28" spans="1:34" s="5" customFormat="1" ht="13.5" customHeight="1">
      <c r="A28" s="169" t="e">
        <f>IF(登録!#REF!=0,"",登録!#REF!)</f>
        <v>#REF!</v>
      </c>
      <c r="B28" s="171"/>
      <c r="C28" s="40">
        <f>IF('１区'!Q20=0,"",'１区'!Q20)</f>
      </c>
      <c r="D28" s="20">
        <f>IF('１区'!R20=0,"",'１区'!R20)</f>
      </c>
      <c r="E28" s="41">
        <f>IF('１区'!S20=0,"",'１区'!S20)</f>
      </c>
      <c r="F28" s="42">
        <f>IF('１区'!T20=0,"",'１区'!T20)</f>
      </c>
      <c r="G28" s="42">
        <f>IF('１区'!U20=0,"",'１区'!U20)</f>
      </c>
      <c r="H28" s="47">
        <f>IF('２区'!Q20=0,"",'２区'!Q20)</f>
      </c>
      <c r="I28" s="45">
        <f>IF('２区'!R20=0,"",'２区'!R20)</f>
      </c>
      <c r="J28" s="46">
        <f>IF('２区'!S20=0,"",'２区'!S20)</f>
      </c>
      <c r="K28" s="37">
        <f>IF('２区'!T20=0,"",'２区'!T20)</f>
      </c>
      <c r="L28" s="48">
        <f>IF('２区'!U20=0,"",'２区'!U20)</f>
      </c>
      <c r="M28" s="47">
        <f>IF('３区'!Q20=0,"",'３区'!Q20)</f>
      </c>
      <c r="N28" s="45">
        <f>IF('３区'!R20=0,"",'３区'!R20)</f>
      </c>
      <c r="O28" s="46">
        <f>IF('３区'!S20=0,"",'３区'!S20)</f>
      </c>
      <c r="P28" s="37">
        <f>IF('３区'!T20=0,"",'３区'!T20)</f>
      </c>
      <c r="Q28" s="48">
        <f>IF('３区'!U20=0,"",'３区'!U20)</f>
      </c>
      <c r="R28" s="47">
        <f>IF('４区'!Q20=0,"",'４区'!Q20)</f>
      </c>
      <c r="S28" s="45">
        <f>IF('４区'!R20=0,"",'４区'!R20)</f>
      </c>
      <c r="T28" s="46">
        <f>IF('４区'!S20=0,"",'４区'!S20)</f>
      </c>
      <c r="U28" s="37">
        <f>IF('４区'!T20=0,"",'４区'!T20)</f>
      </c>
      <c r="V28" s="48">
        <f>IF('４区'!U20=0,"",'４区'!U20)</f>
      </c>
      <c r="W28" s="47">
        <f>IF('５区'!Q20=0,"",'５区'!Q20)</f>
      </c>
      <c r="X28" s="45">
        <f>IF('５区'!R20=0,"",'５区'!R20)</f>
      </c>
      <c r="Y28" s="46">
        <f>IF('５区'!S20=0,"",'５区'!S20)</f>
      </c>
      <c r="Z28" s="37">
        <f>IF('５区'!T20=0,"",'５区'!T20)</f>
      </c>
      <c r="AA28" s="48">
        <f>IF('５区'!U20=0,"",'５区'!U20)</f>
      </c>
      <c r="AB28" s="47">
        <f>IF('６区'!Q20=0,"",'６区'!Q20)</f>
      </c>
      <c r="AC28" s="45">
        <f>IF('６区'!R20=0,"",'６区'!R20)</f>
      </c>
      <c r="AD28" s="46">
        <f>IF('６区'!S20=0,"",'６区'!S20)</f>
      </c>
      <c r="AE28" s="37">
        <f>IF('６区'!T20=0,"",'６区'!T20)</f>
      </c>
      <c r="AF28" s="48">
        <f>IF('６区'!U20=0,"",'６区'!U20)</f>
      </c>
      <c r="AG28" s="55"/>
      <c r="AH28" s="56"/>
    </row>
    <row r="29" spans="1:34" s="5" customFormat="1" ht="13.5" customHeight="1">
      <c r="A29" s="168">
        <f>IF('登録'!A22=0,"",'登録'!A22)</f>
      </c>
      <c r="B29" s="172">
        <f>IF('登録'!B22="","",'登録'!B22)</f>
      </c>
      <c r="C29" s="34">
        <f>オーダー!L22</f>
      </c>
      <c r="D29" s="35"/>
      <c r="E29" s="36"/>
      <c r="F29" s="37"/>
      <c r="G29" s="35"/>
      <c r="H29" s="52">
        <f>オーダー!M22</f>
      </c>
      <c r="I29" s="49"/>
      <c r="J29" s="50"/>
      <c r="K29" s="51"/>
      <c r="L29" s="53"/>
      <c r="M29" s="52">
        <f>オーダー!N22</f>
      </c>
      <c r="N29" s="49"/>
      <c r="O29" s="50"/>
      <c r="P29" s="51"/>
      <c r="Q29" s="53"/>
      <c r="R29" s="52">
        <f>オーダー!O22</f>
      </c>
      <c r="S29" s="49"/>
      <c r="T29" s="50"/>
      <c r="U29" s="51"/>
      <c r="V29" s="53"/>
      <c r="W29" s="52">
        <f>オーダー!P22</f>
      </c>
      <c r="X29" s="49"/>
      <c r="Y29" s="50"/>
      <c r="Z29" s="51"/>
      <c r="AA29" s="53"/>
      <c r="AB29" s="52">
        <f>オーダー!Q22</f>
      </c>
      <c r="AC29" s="49"/>
      <c r="AD29" s="50"/>
      <c r="AE29" s="51"/>
      <c r="AF29" s="53"/>
      <c r="AG29" s="54">
        <f>AB30</f>
      </c>
      <c r="AH29" s="57"/>
    </row>
    <row r="30" spans="1:34" s="5" customFormat="1" ht="13.5" customHeight="1">
      <c r="A30" s="169" t="e">
        <f>IF(登録!#REF!=0,"",登録!#REF!)</f>
        <v>#REF!</v>
      </c>
      <c r="B30" s="171"/>
      <c r="C30" s="40">
        <f>IF('１区'!Q21=0,"",'１区'!Q21)</f>
      </c>
      <c r="D30" s="20">
        <f>IF('１区'!R21=0,"",'１区'!R21)</f>
      </c>
      <c r="E30" s="41">
        <f>IF('１区'!S21=0,"",'１区'!S21)</f>
      </c>
      <c r="F30" s="42">
        <f>IF('１区'!T21=0,"",'１区'!T21)</f>
      </c>
      <c r="G30" s="42">
        <f>IF('１区'!U21=0,"",'１区'!U21)</f>
      </c>
      <c r="H30" s="43">
        <f>IF('２区'!Q21=0,"",'２区'!Q21)</f>
      </c>
      <c r="I30" s="20">
        <f>IF('２区'!R21=0,"",'２区'!R21)</f>
      </c>
      <c r="J30" s="41">
        <f>IF('２区'!S21=0,"",'２区'!S21)</f>
      </c>
      <c r="K30" s="42">
        <f>IF('２区'!T21=0,"",'２区'!T21)</f>
      </c>
      <c r="L30" s="44">
        <f>IF('２区'!U21=0,"",'２区'!U21)</f>
      </c>
      <c r="M30" s="43">
        <f>IF('３区'!Q21=0,"",'３区'!Q21)</f>
      </c>
      <c r="N30" s="20">
        <f>IF('３区'!R21=0,"",'３区'!R21)</f>
      </c>
      <c r="O30" s="41">
        <f>IF('３区'!S21=0,"",'３区'!S21)</f>
      </c>
      <c r="P30" s="42">
        <f>IF('３区'!T21=0,"",'３区'!T21)</f>
      </c>
      <c r="Q30" s="44">
        <f>IF('３区'!U21=0,"",'３区'!U21)</f>
      </c>
      <c r="R30" s="43">
        <f>IF('４区'!Q21=0,"",'４区'!Q21)</f>
      </c>
      <c r="S30" s="20">
        <f>IF('４区'!R21=0,"",'４区'!R21)</f>
      </c>
      <c r="T30" s="41">
        <f>IF('４区'!S21=0,"",'４区'!S21)</f>
      </c>
      <c r="U30" s="42">
        <f>IF('４区'!T21=0,"",'４区'!T21)</f>
      </c>
      <c r="V30" s="44">
        <f>IF('４区'!U21=0,"",'４区'!U21)</f>
      </c>
      <c r="W30" s="43">
        <f>IF('５区'!Q21=0,"",'５区'!Q21)</f>
      </c>
      <c r="X30" s="20">
        <f>IF('５区'!R21=0,"",'５区'!R21)</f>
      </c>
      <c r="Y30" s="41">
        <f>IF('５区'!S21=0,"",'５区'!S21)</f>
      </c>
      <c r="Z30" s="42">
        <f>IF('５区'!T21=0,"",'５区'!T21)</f>
      </c>
      <c r="AA30" s="44">
        <f>IF('５区'!U21=0,"",'５区'!U21)</f>
      </c>
      <c r="AB30" s="43">
        <f>IF('６区'!Q21=0,"",'６区'!Q21)</f>
      </c>
      <c r="AC30" s="20">
        <f>IF('６区'!R21=0,"",'６区'!R21)</f>
      </c>
      <c r="AD30" s="41">
        <f>IF('６区'!S21=0,"",'６区'!S21)</f>
      </c>
      <c r="AE30" s="42">
        <f>IF('６区'!T21=0,"",'６区'!T21)</f>
      </c>
      <c r="AF30" s="44">
        <f>IF('６区'!U21=0,"",'６区'!U21)</f>
      </c>
      <c r="AG30" s="55"/>
      <c r="AH30" s="56"/>
    </row>
    <row r="31" spans="1:34" s="5" customFormat="1" ht="13.5" customHeight="1">
      <c r="A31" s="168">
        <f>IF('登録'!A23=0,"",'登録'!A23)</f>
      </c>
      <c r="B31" s="172">
        <f>IF('登録'!B23="","",'登録'!B23)</f>
      </c>
      <c r="C31" s="34">
        <f>オーダー!L23</f>
      </c>
      <c r="D31" s="35"/>
      <c r="E31" s="36"/>
      <c r="F31" s="37"/>
      <c r="G31" s="35"/>
      <c r="H31" s="38">
        <f>オーダー!M23</f>
      </c>
      <c r="I31" s="35"/>
      <c r="J31" s="36"/>
      <c r="K31" s="37"/>
      <c r="L31" s="39"/>
      <c r="M31" s="38">
        <f>オーダー!N23</f>
      </c>
      <c r="N31" s="35"/>
      <c r="O31" s="36"/>
      <c r="P31" s="37"/>
      <c r="Q31" s="39"/>
      <c r="R31" s="38">
        <f>オーダー!O23</f>
      </c>
      <c r="S31" s="35"/>
      <c r="T31" s="36"/>
      <c r="U31" s="37"/>
      <c r="V31" s="39"/>
      <c r="W31" s="38">
        <f>オーダー!P23</f>
      </c>
      <c r="X31" s="35"/>
      <c r="Y31" s="36"/>
      <c r="Z31" s="37"/>
      <c r="AA31" s="39"/>
      <c r="AB31" s="38">
        <f>オーダー!Q23</f>
      </c>
      <c r="AC31" s="35"/>
      <c r="AD31" s="36"/>
      <c r="AE31" s="37"/>
      <c r="AF31" s="39"/>
      <c r="AG31" s="54">
        <f>AB32</f>
      </c>
      <c r="AH31" s="57"/>
    </row>
    <row r="32" spans="1:34" s="5" customFormat="1" ht="13.5" customHeight="1">
      <c r="A32" s="169" t="e">
        <f>IF(登録!#REF!=0,"",登録!#REF!)</f>
        <v>#REF!</v>
      </c>
      <c r="B32" s="171"/>
      <c r="C32" s="40">
        <f>IF('１区'!Q22=0,"",'１区'!Q22)</f>
      </c>
      <c r="D32" s="20">
        <f>IF('１区'!R22=0,"",'１区'!R22)</f>
      </c>
      <c r="E32" s="41">
        <f>IF('１区'!S22=0,"",'１区'!S22)</f>
      </c>
      <c r="F32" s="42">
        <f>IF('１区'!T22=0,"",'１区'!T22)</f>
      </c>
      <c r="G32" s="42">
        <f>IF('１区'!U22=0,"",'１区'!U22)</f>
      </c>
      <c r="H32" s="47">
        <f>IF('２区'!Q22=0,"",'２区'!Q22)</f>
      </c>
      <c r="I32" s="45">
        <f>IF('２区'!R22=0,"",'２区'!R22)</f>
      </c>
      <c r="J32" s="46">
        <f>IF('２区'!S22=0,"",'２区'!S22)</f>
      </c>
      <c r="K32" s="37">
        <f>IF('２区'!T22=0,"",'２区'!T22)</f>
      </c>
      <c r="L32" s="48">
        <f>IF('２区'!U22=0,"",'２区'!U22)</f>
      </c>
      <c r="M32" s="47">
        <f>IF('３区'!Q22=0,"",'３区'!Q22)</f>
      </c>
      <c r="N32" s="45">
        <f>IF('３区'!R22=0,"",'３区'!R22)</f>
      </c>
      <c r="O32" s="46">
        <f>IF('３区'!S22=0,"",'３区'!S22)</f>
      </c>
      <c r="P32" s="37">
        <f>IF('３区'!T22=0,"",'３区'!T22)</f>
      </c>
      <c r="Q32" s="48">
        <f>IF('３区'!U22=0,"",'３区'!U22)</f>
      </c>
      <c r="R32" s="47">
        <f>IF('４区'!Q22=0,"",'４区'!Q22)</f>
      </c>
      <c r="S32" s="45">
        <f>IF('４区'!R22=0,"",'４区'!R22)</f>
      </c>
      <c r="T32" s="46">
        <f>IF('４区'!S22=0,"",'４区'!S22)</f>
      </c>
      <c r="U32" s="37">
        <f>IF('４区'!T22=0,"",'４区'!T22)</f>
      </c>
      <c r="V32" s="48">
        <f>IF('４区'!U22=0,"",'４区'!U22)</f>
      </c>
      <c r="W32" s="47">
        <f>IF('５区'!Q22=0,"",'５区'!Q22)</f>
      </c>
      <c r="X32" s="45">
        <f>IF('５区'!R22=0,"",'５区'!R22)</f>
      </c>
      <c r="Y32" s="46">
        <f>IF('５区'!S22=0,"",'５区'!S22)</f>
      </c>
      <c r="Z32" s="37">
        <f>IF('５区'!T22=0,"",'５区'!T22)</f>
      </c>
      <c r="AA32" s="48">
        <f>IF('５区'!U22=0,"",'５区'!U22)</f>
      </c>
      <c r="AB32" s="47">
        <f>IF('６区'!Q22=0,"",'６区'!Q22)</f>
      </c>
      <c r="AC32" s="45">
        <f>IF('６区'!R22=0,"",'６区'!R22)</f>
      </c>
      <c r="AD32" s="46">
        <f>IF('６区'!S22=0,"",'６区'!S22)</f>
      </c>
      <c r="AE32" s="37">
        <f>IF('６区'!T22=0,"",'６区'!T22)</f>
      </c>
      <c r="AF32" s="48">
        <f>IF('６区'!U22=0,"",'６区'!U22)</f>
      </c>
      <c r="AG32" s="55"/>
      <c r="AH32" s="56"/>
    </row>
    <row r="33" spans="1:34" s="5" customFormat="1" ht="13.5" customHeight="1">
      <c r="A33" s="168">
        <f>IF('登録'!A24=0,"",'登録'!A24)</f>
      </c>
      <c r="B33" s="172">
        <f>IF('登録'!B24="","",'登録'!B24)</f>
      </c>
      <c r="C33" s="34">
        <f>オーダー!L24</f>
      </c>
      <c r="D33" s="35"/>
      <c r="E33" s="36"/>
      <c r="F33" s="37"/>
      <c r="G33" s="35"/>
      <c r="H33" s="52">
        <f>オーダー!M24</f>
      </c>
      <c r="I33" s="49"/>
      <c r="J33" s="50"/>
      <c r="K33" s="51"/>
      <c r="L33" s="53"/>
      <c r="M33" s="52">
        <f>オーダー!N24</f>
      </c>
      <c r="N33" s="49"/>
      <c r="O33" s="50"/>
      <c r="P33" s="51"/>
      <c r="Q33" s="53"/>
      <c r="R33" s="52">
        <f>オーダー!O24</f>
      </c>
      <c r="S33" s="49"/>
      <c r="T33" s="50"/>
      <c r="U33" s="51"/>
      <c r="V33" s="53"/>
      <c r="W33" s="52">
        <f>オーダー!P24</f>
      </c>
      <c r="X33" s="49"/>
      <c r="Y33" s="50"/>
      <c r="Z33" s="51"/>
      <c r="AA33" s="53"/>
      <c r="AB33" s="52">
        <f>オーダー!Q24</f>
      </c>
      <c r="AC33" s="49"/>
      <c r="AD33" s="50"/>
      <c r="AE33" s="51"/>
      <c r="AF33" s="53"/>
      <c r="AG33" s="54">
        <f>AB34</f>
      </c>
      <c r="AH33" s="57"/>
    </row>
    <row r="34" spans="1:34" s="5" customFormat="1" ht="13.5" customHeight="1">
      <c r="A34" s="169" t="e">
        <f>IF(登録!#REF!=0,"",登録!#REF!)</f>
        <v>#REF!</v>
      </c>
      <c r="B34" s="171"/>
      <c r="C34" s="40">
        <f>IF('１区'!Q23=0,"",'１区'!Q23)</f>
      </c>
      <c r="D34" s="20">
        <f>IF('１区'!R23=0,"",'１区'!R23)</f>
      </c>
      <c r="E34" s="41">
        <f>IF('１区'!S23=0,"",'１区'!S23)</f>
      </c>
      <c r="F34" s="42">
        <f>IF('１区'!T23=0,"",'１区'!T23)</f>
      </c>
      <c r="G34" s="42">
        <f>IF('１区'!U23=0,"",'１区'!U23)</f>
      </c>
      <c r="H34" s="43">
        <f>IF('２区'!Q23=0,"",'２区'!Q23)</f>
      </c>
      <c r="I34" s="20">
        <f>IF('２区'!R23=0,"",'２区'!R23)</f>
      </c>
      <c r="J34" s="41">
        <f>IF('２区'!S23=0,"",'２区'!S23)</f>
      </c>
      <c r="K34" s="42">
        <f>IF('２区'!T23=0,"",'２区'!T23)</f>
      </c>
      <c r="L34" s="44">
        <f>IF('２区'!U23=0,"",'２区'!U23)</f>
      </c>
      <c r="M34" s="43">
        <f>IF('３区'!Q23=0,"",'３区'!Q23)</f>
      </c>
      <c r="N34" s="20">
        <f>IF('３区'!R23=0,"",'３区'!R23)</f>
      </c>
      <c r="O34" s="41">
        <f>IF('３区'!S23=0,"",'３区'!S23)</f>
      </c>
      <c r="P34" s="42">
        <f>IF('３区'!T23=0,"",'３区'!T23)</f>
      </c>
      <c r="Q34" s="44">
        <f>IF('３区'!U23=0,"",'３区'!U23)</f>
      </c>
      <c r="R34" s="43">
        <f>IF('４区'!Q23=0,"",'４区'!Q23)</f>
      </c>
      <c r="S34" s="20">
        <f>IF('４区'!R23=0,"",'４区'!R23)</f>
      </c>
      <c r="T34" s="41">
        <f>IF('４区'!S23=0,"",'４区'!S23)</f>
      </c>
      <c r="U34" s="42">
        <f>IF('４区'!T23=0,"",'４区'!T23)</f>
      </c>
      <c r="V34" s="44">
        <f>IF('４区'!U23=0,"",'４区'!U23)</f>
      </c>
      <c r="W34" s="43">
        <f>IF('５区'!Q23=0,"",'５区'!Q23)</f>
      </c>
      <c r="X34" s="20">
        <f>IF('５区'!R23=0,"",'５区'!R23)</f>
      </c>
      <c r="Y34" s="41">
        <f>IF('５区'!S23=0,"",'５区'!S23)</f>
      </c>
      <c r="Z34" s="42">
        <f>IF('５区'!T23=0,"",'５区'!T23)</f>
      </c>
      <c r="AA34" s="44">
        <f>IF('５区'!U23=0,"",'５区'!U23)</f>
      </c>
      <c r="AB34" s="43">
        <f>IF('６区'!Q23=0,"",'６区'!Q23)</f>
      </c>
      <c r="AC34" s="20">
        <f>IF('６区'!R23=0,"",'６区'!R23)</f>
      </c>
      <c r="AD34" s="41">
        <f>IF('６区'!S23=0,"",'６区'!S23)</f>
      </c>
      <c r="AE34" s="42">
        <f>IF('６区'!T23=0,"",'６区'!T23)</f>
      </c>
      <c r="AF34" s="44">
        <f>IF('６区'!U23=0,"",'６区'!U23)</f>
      </c>
      <c r="AG34" s="55"/>
      <c r="AH34" s="56"/>
    </row>
    <row r="35" spans="1:34" s="5" customFormat="1" ht="13.5" customHeight="1">
      <c r="A35" s="168">
        <f>IF('登録'!A25=0,"",'登録'!A25)</f>
      </c>
      <c r="B35" s="172">
        <f>IF('登録'!B25="","",'登録'!B25)</f>
      </c>
      <c r="C35" s="34">
        <f>オーダー!L25</f>
      </c>
      <c r="D35" s="35"/>
      <c r="E35" s="36"/>
      <c r="F35" s="37"/>
      <c r="G35" s="35"/>
      <c r="H35" s="38">
        <f>オーダー!M25</f>
      </c>
      <c r="I35" s="35"/>
      <c r="J35" s="36"/>
      <c r="K35" s="37"/>
      <c r="L35" s="39"/>
      <c r="M35" s="38">
        <f>オーダー!N25</f>
      </c>
      <c r="N35" s="35"/>
      <c r="O35" s="36"/>
      <c r="P35" s="37"/>
      <c r="Q35" s="39"/>
      <c r="R35" s="38">
        <f>オーダー!O25</f>
      </c>
      <c r="S35" s="35"/>
      <c r="T35" s="36"/>
      <c r="U35" s="37"/>
      <c r="V35" s="39"/>
      <c r="W35" s="38">
        <f>オーダー!P25</f>
      </c>
      <c r="X35" s="35"/>
      <c r="Y35" s="36"/>
      <c r="Z35" s="37"/>
      <c r="AA35" s="39"/>
      <c r="AB35" s="38">
        <f>オーダー!Q25</f>
      </c>
      <c r="AC35" s="35"/>
      <c r="AD35" s="36"/>
      <c r="AE35" s="37"/>
      <c r="AF35" s="39"/>
      <c r="AG35" s="54">
        <f>AB36</f>
      </c>
      <c r="AH35" s="57"/>
    </row>
    <row r="36" spans="1:34" s="5" customFormat="1" ht="13.5" customHeight="1">
      <c r="A36" s="169" t="e">
        <f>IF(登録!#REF!=0,"",登録!#REF!)</f>
        <v>#REF!</v>
      </c>
      <c r="B36" s="171"/>
      <c r="C36" s="40">
        <f>IF('１区'!Q24=0,"",'１区'!Q24)</f>
      </c>
      <c r="D36" s="20">
        <f>IF('１区'!R24=0,"",'１区'!R24)</f>
      </c>
      <c r="E36" s="41">
        <f>IF('１区'!S24=0,"",'１区'!S24)</f>
      </c>
      <c r="F36" s="42">
        <f>IF('１区'!T24=0,"",'１区'!T24)</f>
      </c>
      <c r="G36" s="42">
        <f>IF('１区'!U24=0,"",'１区'!U24)</f>
      </c>
      <c r="H36" s="47">
        <f>IF('２区'!Q24=0,"",'２区'!Q24)</f>
      </c>
      <c r="I36" s="45">
        <f>IF('２区'!R24=0,"",'２区'!R24)</f>
      </c>
      <c r="J36" s="46">
        <f>IF('２区'!S24=0,"",'２区'!S24)</f>
      </c>
      <c r="K36" s="37">
        <f>IF('２区'!T24=0,"",'２区'!T24)</f>
      </c>
      <c r="L36" s="48">
        <f>IF('２区'!U24=0,"",'２区'!U24)</f>
      </c>
      <c r="M36" s="47">
        <f>IF('３区'!Q24=0,"",'３区'!Q24)</f>
      </c>
      <c r="N36" s="45">
        <f>IF('３区'!R24=0,"",'３区'!R24)</f>
      </c>
      <c r="O36" s="46">
        <f>IF('３区'!S24=0,"",'３区'!S24)</f>
      </c>
      <c r="P36" s="37">
        <f>IF('３区'!T24=0,"",'３区'!T24)</f>
      </c>
      <c r="Q36" s="48">
        <f>IF('３区'!U24=0,"",'３区'!U24)</f>
      </c>
      <c r="R36" s="47">
        <f>IF('４区'!Q24=0,"",'４区'!Q24)</f>
      </c>
      <c r="S36" s="45">
        <f>IF('４区'!R24=0,"",'４区'!R24)</f>
      </c>
      <c r="T36" s="46">
        <f>IF('４区'!S24=0,"",'４区'!S24)</f>
      </c>
      <c r="U36" s="37">
        <f>IF('４区'!T24=0,"",'４区'!T24)</f>
      </c>
      <c r="V36" s="48">
        <f>IF('４区'!U24=0,"",'４区'!U24)</f>
      </c>
      <c r="W36" s="47">
        <f>IF('５区'!Q24=0,"",'５区'!Q24)</f>
      </c>
      <c r="X36" s="45">
        <f>IF('５区'!R24=0,"",'５区'!R24)</f>
      </c>
      <c r="Y36" s="46">
        <f>IF('５区'!S24=0,"",'５区'!S24)</f>
      </c>
      <c r="Z36" s="37">
        <f>IF('５区'!T24=0,"",'５区'!T24)</f>
      </c>
      <c r="AA36" s="48">
        <f>IF('５区'!U24=0,"",'５区'!U24)</f>
      </c>
      <c r="AB36" s="47">
        <f>IF('６区'!Q24=0,"",'６区'!Q24)</f>
      </c>
      <c r="AC36" s="45">
        <f>IF('６区'!R24=0,"",'６区'!R24)</f>
      </c>
      <c r="AD36" s="46">
        <f>IF('６区'!S24=0,"",'６区'!S24)</f>
      </c>
      <c r="AE36" s="37">
        <f>IF('６区'!T24=0,"",'６区'!T24)</f>
      </c>
      <c r="AF36" s="48">
        <f>IF('６区'!U24=0,"",'６区'!U24)</f>
      </c>
      <c r="AG36" s="55"/>
      <c r="AH36" s="56"/>
    </row>
    <row r="37" spans="1:34" s="5" customFormat="1" ht="13.5" customHeight="1">
      <c r="A37" s="168">
        <f>IF('登録'!A26=0,"",'登録'!A26)</f>
      </c>
      <c r="B37" s="172">
        <f>IF('登録'!B26="","",'登録'!B26)</f>
      </c>
      <c r="C37" s="34">
        <f>オーダー!L26</f>
      </c>
      <c r="D37" s="35"/>
      <c r="E37" s="36"/>
      <c r="F37" s="37"/>
      <c r="G37" s="35"/>
      <c r="H37" s="52">
        <f>オーダー!M26</f>
      </c>
      <c r="I37" s="49"/>
      <c r="J37" s="50"/>
      <c r="K37" s="51"/>
      <c r="L37" s="53"/>
      <c r="M37" s="52">
        <f>オーダー!N26</f>
      </c>
      <c r="N37" s="49"/>
      <c r="O37" s="50"/>
      <c r="P37" s="51"/>
      <c r="Q37" s="53"/>
      <c r="R37" s="52">
        <f>オーダー!O26</f>
      </c>
      <c r="S37" s="49"/>
      <c r="T37" s="50"/>
      <c r="U37" s="51"/>
      <c r="V37" s="53"/>
      <c r="W37" s="52">
        <f>オーダー!P26</f>
      </c>
      <c r="X37" s="49"/>
      <c r="Y37" s="50"/>
      <c r="Z37" s="51"/>
      <c r="AA37" s="53"/>
      <c r="AB37" s="52">
        <f>オーダー!Q26</f>
      </c>
      <c r="AC37" s="49"/>
      <c r="AD37" s="50"/>
      <c r="AE37" s="51"/>
      <c r="AF37" s="53"/>
      <c r="AG37" s="54">
        <f>AB38</f>
      </c>
      <c r="AH37" s="57"/>
    </row>
    <row r="38" spans="1:34" s="5" customFormat="1" ht="13.5" customHeight="1">
      <c r="A38" s="169" t="e">
        <f>IF(登録!#REF!=0,"",登録!#REF!)</f>
        <v>#REF!</v>
      </c>
      <c r="B38" s="171"/>
      <c r="C38" s="40">
        <f>IF('１区'!Q25=0,"",'１区'!Q25)</f>
      </c>
      <c r="D38" s="20">
        <f>IF('１区'!R25=0,"",'１区'!R25)</f>
      </c>
      <c r="E38" s="41">
        <f>IF('１区'!S25=0,"",'１区'!S25)</f>
      </c>
      <c r="F38" s="42">
        <f>IF('１区'!T25=0,"",'１区'!T25)</f>
      </c>
      <c r="G38" s="42">
        <f>IF('１区'!U25=0,"",'１区'!U25)</f>
      </c>
      <c r="H38" s="43">
        <f>IF('２区'!Q25=0,"",'２区'!Q25)</f>
      </c>
      <c r="I38" s="20">
        <f>IF('２区'!R25=0,"",'２区'!R25)</f>
      </c>
      <c r="J38" s="41">
        <f>IF('２区'!S25=0,"",'２区'!S25)</f>
      </c>
      <c r="K38" s="42">
        <f>IF('２区'!T25=0,"",'２区'!T25)</f>
      </c>
      <c r="L38" s="44">
        <f>IF('２区'!U25=0,"",'２区'!U25)</f>
      </c>
      <c r="M38" s="43">
        <f>IF('３区'!Q25=0,"",'３区'!Q25)</f>
      </c>
      <c r="N38" s="20">
        <f>IF('３区'!R25=0,"",'３区'!R25)</f>
      </c>
      <c r="O38" s="41">
        <f>IF('３区'!S25=0,"",'３区'!S25)</f>
      </c>
      <c r="P38" s="42">
        <f>IF('３区'!T25=0,"",'３区'!T25)</f>
      </c>
      <c r="Q38" s="44">
        <f>IF('３区'!U25=0,"",'３区'!U25)</f>
      </c>
      <c r="R38" s="43">
        <f>IF('４区'!Q25=0,"",'４区'!Q25)</f>
      </c>
      <c r="S38" s="20">
        <f>IF('４区'!R25=0,"",'４区'!R25)</f>
      </c>
      <c r="T38" s="41">
        <f>IF('４区'!S25=0,"",'４区'!S25)</f>
      </c>
      <c r="U38" s="42">
        <f>IF('４区'!T25=0,"",'４区'!T25)</f>
      </c>
      <c r="V38" s="44">
        <f>IF('４区'!U25=0,"",'４区'!U25)</f>
      </c>
      <c r="W38" s="43">
        <f>IF('５区'!Q25=0,"",'５区'!Q25)</f>
      </c>
      <c r="X38" s="20">
        <f>IF('５区'!R25=0,"",'５区'!R25)</f>
      </c>
      <c r="Y38" s="41">
        <f>IF('５区'!S25=0,"",'５区'!S25)</f>
      </c>
      <c r="Z38" s="42">
        <f>IF('５区'!T25=0,"",'５区'!T25)</f>
      </c>
      <c r="AA38" s="44">
        <f>IF('５区'!U25=0,"",'５区'!U25)</f>
      </c>
      <c r="AB38" s="43">
        <f>IF('６区'!Q25=0,"",'６区'!Q25)</f>
      </c>
      <c r="AC38" s="20">
        <f>IF('６区'!R25=0,"",'６区'!R25)</f>
      </c>
      <c r="AD38" s="41">
        <f>IF('６区'!S25=0,"",'６区'!S25)</f>
      </c>
      <c r="AE38" s="42">
        <f>IF('６区'!T25=0,"",'６区'!T25)</f>
      </c>
      <c r="AF38" s="44">
        <f>IF('６区'!U25=0,"",'６区'!U25)</f>
      </c>
      <c r="AG38" s="55"/>
      <c r="AH38" s="56"/>
    </row>
    <row r="39" spans="1:34" s="5" customFormat="1" ht="13.5" customHeight="1">
      <c r="A39" s="168">
        <f>IF('登録'!A27=0,"",'登録'!A27)</f>
      </c>
      <c r="B39" s="172">
        <f>IF('登録'!B27="","",'登録'!B27)</f>
      </c>
      <c r="C39" s="34">
        <f>オーダー!L27</f>
      </c>
      <c r="D39" s="35"/>
      <c r="E39" s="36"/>
      <c r="F39" s="37"/>
      <c r="G39" s="35"/>
      <c r="H39" s="38">
        <f>オーダー!M27</f>
      </c>
      <c r="I39" s="35"/>
      <c r="J39" s="36"/>
      <c r="K39" s="37"/>
      <c r="L39" s="39"/>
      <c r="M39" s="38">
        <f>オーダー!N27</f>
      </c>
      <c r="N39" s="35"/>
      <c r="O39" s="36"/>
      <c r="P39" s="37"/>
      <c r="Q39" s="39"/>
      <c r="R39" s="38">
        <f>オーダー!O27</f>
      </c>
      <c r="S39" s="35"/>
      <c r="T39" s="36"/>
      <c r="U39" s="37"/>
      <c r="V39" s="39"/>
      <c r="W39" s="38">
        <f>オーダー!P27</f>
      </c>
      <c r="X39" s="35"/>
      <c r="Y39" s="36"/>
      <c r="Z39" s="37"/>
      <c r="AA39" s="39"/>
      <c r="AB39" s="38">
        <f>オーダー!Q27</f>
      </c>
      <c r="AC39" s="35"/>
      <c r="AD39" s="36"/>
      <c r="AE39" s="37"/>
      <c r="AF39" s="39"/>
      <c r="AG39" s="54">
        <f>AB40</f>
      </c>
      <c r="AH39" s="57"/>
    </row>
    <row r="40" spans="1:34" s="5" customFormat="1" ht="13.5" customHeight="1">
      <c r="A40" s="169" t="e">
        <f>IF(登録!#REF!=0,"",登録!#REF!)</f>
        <v>#REF!</v>
      </c>
      <c r="B40" s="171"/>
      <c r="C40" s="40">
        <f>IF('１区'!Q26=0,"",'１区'!Q26)</f>
      </c>
      <c r="D40" s="20">
        <f>IF('１区'!R26=0,"",'１区'!R26)</f>
      </c>
      <c r="E40" s="41">
        <f>IF('１区'!S26=0,"",'１区'!S26)</f>
      </c>
      <c r="F40" s="42">
        <f>IF('１区'!T26=0,"",'１区'!T26)</f>
      </c>
      <c r="G40" s="42">
        <f>IF('１区'!U26=0,"",'１区'!U26)</f>
      </c>
      <c r="H40" s="47">
        <f>IF('２区'!Q26=0,"",'２区'!Q26)</f>
      </c>
      <c r="I40" s="45">
        <f>IF('２区'!R26=0,"",'２区'!R26)</f>
      </c>
      <c r="J40" s="46">
        <f>IF('２区'!S26=0,"",'２区'!S26)</f>
      </c>
      <c r="K40" s="37">
        <f>IF('２区'!T26=0,"",'２区'!T26)</f>
      </c>
      <c r="L40" s="48">
        <f>IF('２区'!U26=0,"",'２区'!U26)</f>
      </c>
      <c r="M40" s="47">
        <f>IF('３区'!Q26=0,"",'３区'!Q26)</f>
      </c>
      <c r="N40" s="45">
        <f>IF('３区'!R26=0,"",'３区'!R26)</f>
      </c>
      <c r="O40" s="46">
        <f>IF('３区'!S26=0,"",'３区'!S26)</f>
      </c>
      <c r="P40" s="37">
        <f>IF('３区'!T26=0,"",'３区'!T26)</f>
      </c>
      <c r="Q40" s="48">
        <f>IF('３区'!U26=0,"",'３区'!U26)</f>
      </c>
      <c r="R40" s="47">
        <f>IF('４区'!Q26=0,"",'４区'!Q26)</f>
      </c>
      <c r="S40" s="45">
        <f>IF('４区'!R26=0,"",'４区'!R26)</f>
      </c>
      <c r="T40" s="46">
        <f>IF('４区'!S26=0,"",'４区'!S26)</f>
      </c>
      <c r="U40" s="37">
        <f>IF('４区'!T26=0,"",'４区'!T26)</f>
      </c>
      <c r="V40" s="48">
        <f>IF('４区'!U26=0,"",'４区'!U26)</f>
      </c>
      <c r="W40" s="47">
        <f>IF('５区'!Q26=0,"",'５区'!Q26)</f>
      </c>
      <c r="X40" s="45">
        <f>IF('５区'!R26=0,"",'５区'!R26)</f>
      </c>
      <c r="Y40" s="46">
        <f>IF('５区'!S26=0,"",'５区'!S26)</f>
      </c>
      <c r="Z40" s="37">
        <f>IF('５区'!T26=0,"",'５区'!T26)</f>
      </c>
      <c r="AA40" s="48">
        <f>IF('５区'!U26=0,"",'５区'!U26)</f>
      </c>
      <c r="AB40" s="47">
        <f>IF('６区'!Q26=0,"",'６区'!Q26)</f>
      </c>
      <c r="AC40" s="45">
        <f>IF('６区'!R26=0,"",'６区'!R26)</f>
      </c>
      <c r="AD40" s="46">
        <f>IF('６区'!S26=0,"",'６区'!S26)</f>
      </c>
      <c r="AE40" s="37">
        <f>IF('６区'!T26=0,"",'６区'!T26)</f>
      </c>
      <c r="AF40" s="48">
        <f>IF('６区'!U26=0,"",'６区'!U26)</f>
      </c>
      <c r="AG40" s="55"/>
      <c r="AH40" s="56"/>
    </row>
    <row r="41" spans="1:34" s="5" customFormat="1" ht="13.5" customHeight="1">
      <c r="A41" s="168">
        <f>IF('登録'!A28=0,"",'登録'!A28)</f>
      </c>
      <c r="B41" s="172">
        <f>IF('登録'!B28="","",'登録'!B28)</f>
      </c>
      <c r="C41" s="34">
        <f>オーダー!L28</f>
      </c>
      <c r="D41" s="35"/>
      <c r="E41" s="36"/>
      <c r="F41" s="37"/>
      <c r="G41" s="35"/>
      <c r="H41" s="52">
        <f>オーダー!M28</f>
      </c>
      <c r="I41" s="49"/>
      <c r="J41" s="50"/>
      <c r="K41" s="51"/>
      <c r="L41" s="53"/>
      <c r="M41" s="52">
        <f>オーダー!N28</f>
      </c>
      <c r="N41" s="49"/>
      <c r="O41" s="50"/>
      <c r="P41" s="51"/>
      <c r="Q41" s="53"/>
      <c r="R41" s="52">
        <f>オーダー!O28</f>
      </c>
      <c r="S41" s="49"/>
      <c r="T41" s="50"/>
      <c r="U41" s="51"/>
      <c r="V41" s="53"/>
      <c r="W41" s="52">
        <f>オーダー!P28</f>
      </c>
      <c r="X41" s="49"/>
      <c r="Y41" s="50"/>
      <c r="Z41" s="51"/>
      <c r="AA41" s="53"/>
      <c r="AB41" s="52">
        <f>オーダー!Q28</f>
      </c>
      <c r="AC41" s="49"/>
      <c r="AD41" s="50"/>
      <c r="AE41" s="51"/>
      <c r="AF41" s="53"/>
      <c r="AG41" s="54">
        <f>AB42</f>
      </c>
      <c r="AH41" s="57"/>
    </row>
    <row r="42" spans="1:34" s="5" customFormat="1" ht="13.5" customHeight="1">
      <c r="A42" s="169" t="e">
        <f>IF(登録!#REF!=0,"",登録!#REF!)</f>
        <v>#REF!</v>
      </c>
      <c r="B42" s="171"/>
      <c r="C42" s="40">
        <f>IF('１区'!Q27=0,"",'１区'!Q27)</f>
      </c>
      <c r="D42" s="20">
        <f>IF('１区'!R27=0,"",'１区'!R27)</f>
      </c>
      <c r="E42" s="41">
        <f>IF('１区'!S27=0,"",'１区'!S27)</f>
      </c>
      <c r="F42" s="42">
        <f>IF('１区'!T27=0,"",'１区'!T27)</f>
      </c>
      <c r="G42" s="42">
        <f>IF('１区'!U27=0,"",'１区'!U27)</f>
      </c>
      <c r="H42" s="43">
        <f>IF('２区'!Q27=0,"",'２区'!Q27)</f>
      </c>
      <c r="I42" s="20">
        <f>IF('２区'!R27=0,"",'２区'!R27)</f>
      </c>
      <c r="J42" s="41">
        <f>IF('２区'!S27=0,"",'２区'!S27)</f>
      </c>
      <c r="K42" s="42">
        <f>IF('２区'!T27=0,"",'２区'!T27)</f>
      </c>
      <c r="L42" s="44">
        <f>IF('２区'!U27=0,"",'２区'!U27)</f>
      </c>
      <c r="M42" s="43">
        <f>IF('３区'!Q27=0,"",'３区'!Q27)</f>
      </c>
      <c r="N42" s="20">
        <f>IF('３区'!R27=0,"",'３区'!R27)</f>
      </c>
      <c r="O42" s="41">
        <f>IF('３区'!S27=0,"",'３区'!S27)</f>
      </c>
      <c r="P42" s="42">
        <f>IF('３区'!T27=0,"",'３区'!T27)</f>
      </c>
      <c r="Q42" s="44">
        <f>IF('３区'!U27=0,"",'３区'!U27)</f>
      </c>
      <c r="R42" s="43">
        <f>IF('４区'!Q27=0,"",'４区'!Q27)</f>
      </c>
      <c r="S42" s="20">
        <f>IF('４区'!R27=0,"",'４区'!R27)</f>
      </c>
      <c r="T42" s="41">
        <f>IF('４区'!S27=0,"",'４区'!S27)</f>
      </c>
      <c r="U42" s="42">
        <f>IF('４区'!T27=0,"",'４区'!T27)</f>
      </c>
      <c r="V42" s="44">
        <f>IF('４区'!U27=0,"",'４区'!U27)</f>
      </c>
      <c r="W42" s="43">
        <f>IF('５区'!Q27=0,"",'５区'!Q27)</f>
      </c>
      <c r="X42" s="20">
        <f>IF('５区'!R27=0,"",'５区'!R27)</f>
      </c>
      <c r="Y42" s="41">
        <f>IF('５区'!S27=0,"",'５区'!S27)</f>
      </c>
      <c r="Z42" s="42">
        <f>IF('５区'!T27=0,"",'５区'!T27)</f>
      </c>
      <c r="AA42" s="44">
        <f>IF('５区'!U27=0,"",'５区'!U27)</f>
      </c>
      <c r="AB42" s="43">
        <f>IF('６区'!Q27=0,"",'６区'!Q27)</f>
      </c>
      <c r="AC42" s="20">
        <f>IF('６区'!R27=0,"",'６区'!R27)</f>
      </c>
      <c r="AD42" s="41">
        <f>IF('６区'!S27=0,"",'６区'!S27)</f>
      </c>
      <c r="AE42" s="42">
        <f>IF('６区'!T27=0,"",'６区'!T27)</f>
      </c>
      <c r="AF42" s="44">
        <f>IF('６区'!U27=0,"",'６区'!U27)</f>
      </c>
      <c r="AG42" s="55"/>
      <c r="AH42" s="56"/>
    </row>
    <row r="43" spans="1:34" s="5" customFormat="1" ht="13.5" customHeight="1">
      <c r="A43" s="168">
        <f>IF('登録'!A29=0,"",'登録'!A29)</f>
      </c>
      <c r="B43" s="172">
        <f>IF('登録'!B29="","",'登録'!B29)</f>
      </c>
      <c r="C43" s="34">
        <f>オーダー!L29</f>
      </c>
      <c r="D43" s="35"/>
      <c r="E43" s="36"/>
      <c r="F43" s="37"/>
      <c r="G43" s="35"/>
      <c r="H43" s="38">
        <f>オーダー!M29</f>
      </c>
      <c r="I43" s="35"/>
      <c r="J43" s="36"/>
      <c r="K43" s="37"/>
      <c r="L43" s="39"/>
      <c r="M43" s="38">
        <f>オーダー!N29</f>
      </c>
      <c r="N43" s="35"/>
      <c r="O43" s="36"/>
      <c r="P43" s="37"/>
      <c r="Q43" s="39"/>
      <c r="R43" s="38">
        <f>オーダー!O29</f>
      </c>
      <c r="S43" s="35"/>
      <c r="T43" s="36"/>
      <c r="U43" s="37"/>
      <c r="V43" s="39"/>
      <c r="W43" s="38">
        <f>オーダー!P29</f>
      </c>
      <c r="X43" s="35"/>
      <c r="Y43" s="36"/>
      <c r="Z43" s="37"/>
      <c r="AA43" s="39"/>
      <c r="AB43" s="38">
        <f>オーダー!Q29</f>
      </c>
      <c r="AC43" s="35"/>
      <c r="AD43" s="36"/>
      <c r="AE43" s="37"/>
      <c r="AF43" s="39"/>
      <c r="AG43" s="54">
        <f>AB44</f>
      </c>
      <c r="AH43" s="57"/>
    </row>
    <row r="44" spans="1:34" s="5" customFormat="1" ht="13.5" customHeight="1">
      <c r="A44" s="169" t="e">
        <f>IF(登録!#REF!=0,"",登録!#REF!)</f>
        <v>#REF!</v>
      </c>
      <c r="B44" s="171"/>
      <c r="C44" s="40">
        <f>IF('１区'!Q28=0,"",'１区'!Q28)</f>
      </c>
      <c r="D44" s="20">
        <f>IF('１区'!R28=0,"",'１区'!R28)</f>
      </c>
      <c r="E44" s="41">
        <f>IF('１区'!S28=0,"",'１区'!S28)</f>
      </c>
      <c r="F44" s="42">
        <f>IF('１区'!T28=0,"",'１区'!T28)</f>
      </c>
      <c r="G44" s="42">
        <f>IF('１区'!U28=0,"",'１区'!U28)</f>
      </c>
      <c r="H44" s="43">
        <f>IF('２区'!Q28=0,"",'２区'!Q28)</f>
      </c>
      <c r="I44" s="20">
        <f>IF('２区'!R28=0,"",'２区'!R28)</f>
      </c>
      <c r="J44" s="41">
        <f>IF('２区'!S28=0,"",'２区'!S28)</f>
      </c>
      <c r="K44" s="42">
        <f>IF('２区'!T28=0,"",'２区'!T28)</f>
      </c>
      <c r="L44" s="44">
        <f>IF('２区'!U28=0,"",'２区'!U28)</f>
      </c>
      <c r="M44" s="43">
        <f>IF('３区'!Q28=0,"",'３区'!Q28)</f>
      </c>
      <c r="N44" s="20">
        <f>IF('３区'!R28=0,"",'３区'!R28)</f>
      </c>
      <c r="O44" s="41">
        <f>IF('３区'!S28=0,"",'３区'!S28)</f>
      </c>
      <c r="P44" s="42">
        <f>IF('３区'!T28=0,"",'３区'!T28)</f>
      </c>
      <c r="Q44" s="44">
        <f>IF('３区'!U28=0,"",'３区'!U28)</f>
      </c>
      <c r="R44" s="43">
        <f>IF('４区'!Q28=0,"",'４区'!Q28)</f>
      </c>
      <c r="S44" s="20">
        <f>IF('４区'!R28=0,"",'４区'!R28)</f>
      </c>
      <c r="T44" s="41">
        <f>IF('４区'!S28=0,"",'４区'!S28)</f>
      </c>
      <c r="U44" s="42">
        <f>IF('４区'!T28=0,"",'４区'!T28)</f>
      </c>
      <c r="V44" s="44">
        <f>IF('４区'!U28=0,"",'４区'!U28)</f>
      </c>
      <c r="W44" s="43">
        <f>IF('５区'!Q28=0,"",'５区'!Q28)</f>
      </c>
      <c r="X44" s="20">
        <f>IF('５区'!R28=0,"",'５区'!R28)</f>
      </c>
      <c r="Y44" s="41">
        <f>IF('５区'!S28=0,"",'５区'!S28)</f>
      </c>
      <c r="Z44" s="42">
        <f>IF('５区'!T28=0,"",'５区'!T28)</f>
      </c>
      <c r="AA44" s="44">
        <f>IF('５区'!U28=0,"",'５区'!U28)</f>
      </c>
      <c r="AB44" s="43">
        <f>IF('６区'!Q28=0,"",'６区'!Q28)</f>
      </c>
      <c r="AC44" s="20">
        <f>IF('６区'!R28=0,"",'６区'!R28)</f>
      </c>
      <c r="AD44" s="41">
        <f>IF('６区'!S28=0,"",'６区'!S28)</f>
      </c>
      <c r="AE44" s="42">
        <f>IF('６区'!T28=0,"",'６区'!T28)</f>
      </c>
      <c r="AF44" s="44">
        <f>IF('６区'!U28=0,"",'６区'!U28)</f>
      </c>
      <c r="AG44" s="55"/>
      <c r="AH44" s="56"/>
    </row>
    <row r="45" ht="18" customHeight="1"/>
    <row r="46" ht="18" customHeight="1">
      <c r="C46" s="19" t="s">
        <v>5</v>
      </c>
    </row>
    <row r="47" spans="2:32" ht="18" customHeight="1">
      <c r="B47" s="18"/>
      <c r="C47" s="165" t="str">
        <f>C8</f>
        <v>１区（５ｋｍ）</v>
      </c>
      <c r="D47" s="166"/>
      <c r="E47" s="166"/>
      <c r="F47" s="166"/>
      <c r="G47" s="167"/>
      <c r="H47" s="165" t="str">
        <f>H8</f>
        <v>２区（４ｋｍ）</v>
      </c>
      <c r="I47" s="166"/>
      <c r="J47" s="166"/>
      <c r="K47" s="166"/>
      <c r="L47" s="167"/>
      <c r="M47" s="165" t="str">
        <f>M8</f>
        <v>３区（４ｋｍ）</v>
      </c>
      <c r="N47" s="166"/>
      <c r="O47" s="166"/>
      <c r="P47" s="166"/>
      <c r="Q47" s="167"/>
      <c r="R47" s="165" t="str">
        <f>R8</f>
        <v>４区（４ｋｍ）</v>
      </c>
      <c r="S47" s="166"/>
      <c r="T47" s="166"/>
      <c r="U47" s="166"/>
      <c r="V47" s="167"/>
      <c r="W47" s="165" t="str">
        <f>W8</f>
        <v>５区（４ｋｍ）</v>
      </c>
      <c r="X47" s="166"/>
      <c r="Y47" s="166"/>
      <c r="Z47" s="166"/>
      <c r="AA47" s="167"/>
      <c r="AB47" s="165" t="str">
        <f>AB8</f>
        <v>６区（４ｋｍ）</v>
      </c>
      <c r="AC47" s="166"/>
      <c r="AD47" s="166"/>
      <c r="AE47" s="166"/>
      <c r="AF47" s="167"/>
    </row>
    <row r="48" spans="2:32" ht="18" customHeight="1">
      <c r="B48" s="18"/>
      <c r="C48" s="162" t="str">
        <f>'１区'!$P$32</f>
        <v>寺田　響②</v>
      </c>
      <c r="D48" s="163"/>
      <c r="E48" s="163"/>
      <c r="F48" s="163"/>
      <c r="G48" s="164"/>
      <c r="H48" s="162" t="str">
        <f>'２区'!$P$32</f>
        <v>佐糸　翔平③</v>
      </c>
      <c r="I48" s="163"/>
      <c r="J48" s="163"/>
      <c r="K48" s="163"/>
      <c r="L48" s="164"/>
      <c r="M48" s="162" t="str">
        <f>'３区'!$P$32</f>
        <v>嶋津　毅①</v>
      </c>
      <c r="N48" s="163"/>
      <c r="O48" s="163"/>
      <c r="P48" s="163"/>
      <c r="Q48" s="164"/>
      <c r="R48" s="162" t="str">
        <f>'４区'!$P$32</f>
        <v>神谷　龍之介②</v>
      </c>
      <c r="S48" s="163"/>
      <c r="T48" s="163"/>
      <c r="U48" s="163"/>
      <c r="V48" s="164"/>
      <c r="W48" s="162" t="str">
        <f>'５区'!$P$32</f>
        <v>朝原　望②</v>
      </c>
      <c r="X48" s="163"/>
      <c r="Y48" s="163"/>
      <c r="Z48" s="163"/>
      <c r="AA48" s="164"/>
      <c r="AB48" s="190" t="s">
        <v>176</v>
      </c>
      <c r="AC48" s="163"/>
      <c r="AD48" s="163"/>
      <c r="AE48" s="163"/>
      <c r="AF48" s="164"/>
    </row>
    <row r="49" spans="2:32" ht="18" customHeight="1">
      <c r="B49" s="18"/>
      <c r="C49" s="155" t="str">
        <f>'１区'!$O$32</f>
        <v>小竹</v>
      </c>
      <c r="D49" s="156"/>
      <c r="E49" s="156"/>
      <c r="F49" s="156"/>
      <c r="G49" s="157"/>
      <c r="H49" s="155" t="str">
        <f>'２区'!$O$32</f>
        <v>小竹</v>
      </c>
      <c r="I49" s="156"/>
      <c r="J49" s="156"/>
      <c r="K49" s="156"/>
      <c r="L49" s="157"/>
      <c r="M49" s="155" t="str">
        <f>'３区'!$O$32</f>
        <v>鞍手北Ａ</v>
      </c>
      <c r="N49" s="156"/>
      <c r="O49" s="156"/>
      <c r="P49" s="156"/>
      <c r="Q49" s="157"/>
      <c r="R49" s="155" t="str">
        <f>'４区'!$O$32</f>
        <v>小竹</v>
      </c>
      <c r="S49" s="156"/>
      <c r="T49" s="156"/>
      <c r="U49" s="156"/>
      <c r="V49" s="157"/>
      <c r="W49" s="155" t="str">
        <f>'５区'!$O$32</f>
        <v>鞍手北Ａ</v>
      </c>
      <c r="X49" s="156"/>
      <c r="Y49" s="156"/>
      <c r="Z49" s="156"/>
      <c r="AA49" s="157"/>
      <c r="AB49" s="191" t="s">
        <v>177</v>
      </c>
      <c r="AC49" s="156"/>
      <c r="AD49" s="156"/>
      <c r="AE49" s="156"/>
      <c r="AF49" s="157"/>
    </row>
    <row r="50" spans="2:32" ht="18" customHeight="1">
      <c r="B50" s="18"/>
      <c r="C50" s="158" t="str">
        <f>'１区'!$S$32</f>
        <v>13:44</v>
      </c>
      <c r="D50" s="159"/>
      <c r="E50" s="159"/>
      <c r="F50" s="160">
        <f>IF('１区'!$T$32=0,"",'１区'!$T$32)</f>
      </c>
      <c r="G50" s="161"/>
      <c r="H50" s="158" t="str">
        <f>'２区'!$S$32</f>
        <v>10:23</v>
      </c>
      <c r="I50" s="159"/>
      <c r="J50" s="159"/>
      <c r="K50" s="160">
        <f>IF('２区'!$T$32=0,"",'２区'!$T$32)</f>
      </c>
      <c r="L50" s="161"/>
      <c r="M50" s="158" t="str">
        <f>'３区'!$S$32</f>
        <v>10:29</v>
      </c>
      <c r="N50" s="159"/>
      <c r="O50" s="159"/>
      <c r="P50" s="160" t="str">
        <f>IF('３区'!$T$32=0,"",'３区'!$T$32)</f>
        <v>新</v>
      </c>
      <c r="Q50" s="161"/>
      <c r="R50" s="158" t="str">
        <f>'４区'!$S$32</f>
        <v>10:26</v>
      </c>
      <c r="S50" s="159"/>
      <c r="T50" s="159"/>
      <c r="U50" s="160" t="str">
        <f>IF('４区'!$T$32=0,"",'４区'!$T$32)</f>
        <v>新</v>
      </c>
      <c r="V50" s="161"/>
      <c r="W50" s="158" t="str">
        <f>'５区'!$S$32</f>
        <v>10:33</v>
      </c>
      <c r="X50" s="159"/>
      <c r="Y50" s="159"/>
      <c r="Z50" s="160" t="str">
        <f>IF('５区'!$T$32=0,"",'５区'!$T$32)</f>
        <v>新</v>
      </c>
      <c r="AA50" s="161"/>
      <c r="AB50" s="158" t="str">
        <f>'６区'!$S$32</f>
        <v>14:16</v>
      </c>
      <c r="AC50" s="159"/>
      <c r="AD50" s="159"/>
      <c r="AE50" s="160">
        <f>IF('６区'!$T$32=0,"",'６区'!$T$32)</f>
      </c>
      <c r="AF50" s="161"/>
    </row>
    <row r="51" ht="18" customHeight="1"/>
    <row r="52" ht="18" customHeight="1"/>
  </sheetData>
  <sheetProtection/>
  <mergeCells count="74">
    <mergeCell ref="AG8:AH8"/>
    <mergeCell ref="W8:AA8"/>
    <mergeCell ref="AB8:AF8"/>
    <mergeCell ref="C8:G8"/>
    <mergeCell ref="H8:L8"/>
    <mergeCell ref="M8:Q8"/>
    <mergeCell ref="R8:V8"/>
    <mergeCell ref="A37:A38"/>
    <mergeCell ref="B37:B38"/>
    <mergeCell ref="A43:A44"/>
    <mergeCell ref="B43:B44"/>
    <mergeCell ref="A39:A40"/>
    <mergeCell ref="B39:B40"/>
    <mergeCell ref="A41:A42"/>
    <mergeCell ref="B41:B42"/>
    <mergeCell ref="A31:A32"/>
    <mergeCell ref="B31:B32"/>
    <mergeCell ref="A33:A34"/>
    <mergeCell ref="B33:B34"/>
    <mergeCell ref="A35:A36"/>
    <mergeCell ref="B35:B36"/>
    <mergeCell ref="A25:A26"/>
    <mergeCell ref="B25:B26"/>
    <mergeCell ref="A27:A28"/>
    <mergeCell ref="B27:B28"/>
    <mergeCell ref="A29:A30"/>
    <mergeCell ref="B29:B30"/>
    <mergeCell ref="A23:A24"/>
    <mergeCell ref="B23:B24"/>
    <mergeCell ref="A13:A14"/>
    <mergeCell ref="B13:B14"/>
    <mergeCell ref="A9:A10"/>
    <mergeCell ref="B9:B10"/>
    <mergeCell ref="A11:A12"/>
    <mergeCell ref="B11:B12"/>
    <mergeCell ref="A21:A22"/>
    <mergeCell ref="B21:B22"/>
    <mergeCell ref="A17:A18"/>
    <mergeCell ref="B17:B18"/>
    <mergeCell ref="A19:A20"/>
    <mergeCell ref="B19:B20"/>
    <mergeCell ref="A15:A16"/>
    <mergeCell ref="B15:B16"/>
    <mergeCell ref="W47:AA47"/>
    <mergeCell ref="AB47:AF47"/>
    <mergeCell ref="C47:G47"/>
    <mergeCell ref="H47:L47"/>
    <mergeCell ref="M47:Q47"/>
    <mergeCell ref="R47:V47"/>
    <mergeCell ref="H48:L48"/>
    <mergeCell ref="H49:L49"/>
    <mergeCell ref="H50:J50"/>
    <mergeCell ref="K50:L50"/>
    <mergeCell ref="C48:G48"/>
    <mergeCell ref="C49:G49"/>
    <mergeCell ref="C50:E50"/>
    <mergeCell ref="F50:G50"/>
    <mergeCell ref="R49:V49"/>
    <mergeCell ref="R50:T50"/>
    <mergeCell ref="U50:V50"/>
    <mergeCell ref="M48:Q48"/>
    <mergeCell ref="M49:Q49"/>
    <mergeCell ref="M50:O50"/>
    <mergeCell ref="P50:Q50"/>
    <mergeCell ref="B1:R1"/>
    <mergeCell ref="AB49:AF49"/>
    <mergeCell ref="AB50:AD50"/>
    <mergeCell ref="AE50:AF50"/>
    <mergeCell ref="W48:AA48"/>
    <mergeCell ref="W49:AA49"/>
    <mergeCell ref="W50:Y50"/>
    <mergeCell ref="Z50:AA50"/>
    <mergeCell ref="AB48:AF48"/>
    <mergeCell ref="R48:V48"/>
  </mergeCells>
  <printOptions horizontalCentered="1" verticalCentered="1"/>
  <pageMargins left="0.3937007874015748" right="0.3937007874015748" top="0.1968503937007874" bottom="0.1968503937007874" header="0" footer="0"/>
  <pageSetup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32"/>
  <sheetViews>
    <sheetView showGridLines="0" zoomScalePageLayoutView="0" workbookViewId="0" topLeftCell="A1">
      <selection activeCell="C6" sqref="C6"/>
    </sheetView>
  </sheetViews>
  <sheetFormatPr defaultColWidth="10.796875" defaultRowHeight="15"/>
  <cols>
    <col min="1" max="1" width="4.69921875" style="120" customWidth="1"/>
    <col min="2" max="2" width="13.59765625" style="120" customWidth="1"/>
    <col min="3" max="10" width="10.69921875" style="120" customWidth="1"/>
    <col min="11" max="11" width="7.3984375" style="120" customWidth="1"/>
    <col min="12" max="12" width="14.69921875" style="120" customWidth="1"/>
    <col min="13" max="13" width="8.69921875" style="120" customWidth="1"/>
    <col min="14" max="16384" width="10.69921875" style="120" customWidth="1"/>
  </cols>
  <sheetData>
    <row r="1" spans="2:8" s="118" customFormat="1" ht="18" thickBot="1">
      <c r="B1" s="154" t="str">
        <f>'一覧表'!B1</f>
        <v>平成２４年度　直鞍地区中学校　駅伝競走大会（男子）</v>
      </c>
      <c r="C1" s="154"/>
      <c r="D1" s="154"/>
      <c r="E1" s="154"/>
      <c r="F1" s="154"/>
      <c r="G1" s="154"/>
      <c r="H1" s="154"/>
    </row>
    <row r="2" s="24" customFormat="1" ht="15" thickTop="1"/>
    <row r="3" spans="2:3" s="26" customFormat="1" ht="12">
      <c r="B3" s="32" t="str">
        <f>'一覧表'!B3</f>
        <v>日　時</v>
      </c>
      <c r="C3" s="26" t="str">
        <f>'一覧表'!C3</f>
        <v>平成２４年１０月１３日（土）　１０時４０分スタート</v>
      </c>
    </row>
    <row r="4" spans="2:3" s="26" customFormat="1" ht="12">
      <c r="B4" s="32" t="str">
        <f>'一覧表'!B4</f>
        <v>コース</v>
      </c>
      <c r="C4" s="26" t="str">
        <f>'一覧表'!C4</f>
        <v>小竹町サイクリングロード（６区間：２０ｋｍ）</v>
      </c>
    </row>
    <row r="5" spans="2:3" s="26" customFormat="1" ht="12">
      <c r="B5" s="32" t="str">
        <f>'一覧表'!B5</f>
        <v>主　催</v>
      </c>
      <c r="C5" s="26" t="str">
        <f>'一覧表'!C5</f>
        <v>直鞍地区中学校体育連盟・直方市教育委員会・宮若市教育委員会・鞍手町教育委員会・小竹町教育委員会</v>
      </c>
    </row>
    <row r="6" spans="2:3" s="26" customFormat="1" ht="12">
      <c r="B6" s="32" t="str">
        <f>'一覧表'!B6</f>
        <v>主　管</v>
      </c>
      <c r="C6" s="26" t="str">
        <f>'一覧表'!C6</f>
        <v>直鞍地区中学校体育連盟　</v>
      </c>
    </row>
    <row r="8" spans="1:13" ht="16.5" customHeight="1">
      <c r="A8" s="119">
        <v>1</v>
      </c>
      <c r="B8" s="127" t="str">
        <f>INDEX('１区'!O$4:O$28,MATCH(A8,'１区'!R$4:R$28,0),1)</f>
        <v>小竹</v>
      </c>
      <c r="C8" s="121"/>
      <c r="D8" s="121"/>
      <c r="E8" s="121"/>
      <c r="F8" s="121"/>
      <c r="G8" s="121"/>
      <c r="H8" s="121"/>
      <c r="I8" s="121"/>
      <c r="J8" s="121"/>
      <c r="K8" s="121"/>
      <c r="L8" s="130" t="str">
        <f>'順位'!J2</f>
        <v>小竹</v>
      </c>
      <c r="M8" s="122" t="str">
        <f>INDEX('６区'!Q$4:Q$28,MATCH(A8,'６区'!R$4:R$28,0),1)</f>
        <v>1:10:42</v>
      </c>
    </row>
    <row r="9" spans="1:13" ht="16.5" customHeight="1">
      <c r="A9" s="119">
        <v>2</v>
      </c>
      <c r="B9" s="128" t="str">
        <f>INDEX('１区'!O$4:O$28,MATCH(A9,'１区'!R$4:R$28,0),1)</f>
        <v>直方第二</v>
      </c>
      <c r="C9" s="123"/>
      <c r="D9" s="123"/>
      <c r="E9" s="123"/>
      <c r="F9" s="123"/>
      <c r="G9" s="123"/>
      <c r="H9" s="123"/>
      <c r="I9" s="123"/>
      <c r="J9" s="123"/>
      <c r="K9" s="123"/>
      <c r="L9" s="131" t="str">
        <f>'順位'!J3</f>
        <v>鞍手北Ａ</v>
      </c>
      <c r="M9" s="124" t="str">
        <f>INDEX('６区'!Q$4:Q$28,MATCH(A9,'６区'!R$4:R$28,0),1)</f>
        <v>1:11:10</v>
      </c>
    </row>
    <row r="10" spans="1:13" ht="16.5" customHeight="1">
      <c r="A10" s="119">
        <v>3</v>
      </c>
      <c r="B10" s="128" t="str">
        <f>INDEX('１区'!O$4:O$28,MATCH(A10,'１区'!R$4:R$28,0),1)</f>
        <v>宮田光陵</v>
      </c>
      <c r="C10" s="123"/>
      <c r="D10" s="123"/>
      <c r="E10" s="123"/>
      <c r="F10" s="123"/>
      <c r="G10" s="123"/>
      <c r="H10" s="123"/>
      <c r="I10" s="123"/>
      <c r="J10" s="123"/>
      <c r="K10" s="123"/>
      <c r="L10" s="131" t="str">
        <f>'順位'!J4</f>
        <v>若宮</v>
      </c>
      <c r="M10" s="124" t="str">
        <f>INDEX('６区'!Q$4:Q$28,MATCH(A10,'６区'!R$4:R$28,0),1)</f>
        <v>1:13:19</v>
      </c>
    </row>
    <row r="11" spans="1:13" ht="16.5" customHeight="1">
      <c r="A11" s="119">
        <v>4</v>
      </c>
      <c r="B11" s="128" t="str">
        <f>INDEX('１区'!O$4:O$28,MATCH(A11,'１区'!R$4:R$28,0),1)</f>
        <v>宮田</v>
      </c>
      <c r="C11" s="123"/>
      <c r="D11" s="123"/>
      <c r="E11" s="123"/>
      <c r="F11" s="123"/>
      <c r="G11" s="123"/>
      <c r="H11" s="123"/>
      <c r="I11" s="123"/>
      <c r="J11" s="123"/>
      <c r="K11" s="123"/>
      <c r="L11" s="131" t="str">
        <f>'順位'!J5</f>
        <v>宮田光陵</v>
      </c>
      <c r="M11" s="124" t="str">
        <f>INDEX('６区'!Q$4:Q$28,MATCH(A11,'６区'!R$4:R$28,0),1)</f>
        <v>1:14:39</v>
      </c>
    </row>
    <row r="12" spans="1:13" ht="16.5" customHeight="1">
      <c r="A12" s="119">
        <v>5</v>
      </c>
      <c r="B12" s="128" t="str">
        <f>INDEX('１区'!O$4:O$28,MATCH(A12,'１区'!R$4:R$28,0),1)</f>
        <v>鞍手北Ａ</v>
      </c>
      <c r="C12" s="123"/>
      <c r="D12" s="123"/>
      <c r="E12" s="123"/>
      <c r="F12" s="123"/>
      <c r="G12" s="123"/>
      <c r="H12" s="123"/>
      <c r="I12" s="123"/>
      <c r="J12" s="123"/>
      <c r="K12" s="123"/>
      <c r="L12" s="131" t="str">
        <f>'順位'!J6</f>
        <v>直方第二</v>
      </c>
      <c r="M12" s="124" t="str">
        <f>INDEX('６区'!Q$4:Q$28,MATCH(A12,'６区'!R$4:R$28,0),1)</f>
        <v>1:14:56</v>
      </c>
    </row>
    <row r="13" spans="1:13" ht="16.5" customHeight="1">
      <c r="A13" s="119">
        <v>6</v>
      </c>
      <c r="B13" s="128" t="str">
        <f>INDEX('１区'!O$4:O$28,MATCH(A13,'１区'!R$4:R$28,0),1)</f>
        <v>鞍手北Ｂ</v>
      </c>
      <c r="C13" s="123"/>
      <c r="D13" s="123"/>
      <c r="E13" s="123"/>
      <c r="F13" s="123"/>
      <c r="G13" s="123"/>
      <c r="H13" s="123"/>
      <c r="I13" s="123"/>
      <c r="J13" s="123"/>
      <c r="K13" s="123"/>
      <c r="L13" s="131" t="str">
        <f>'順位'!J7</f>
        <v>宮田</v>
      </c>
      <c r="M13" s="124" t="str">
        <f>INDEX('６区'!Q$4:Q$28,MATCH(A13,'６区'!R$4:R$28,0),1)</f>
        <v>1:15:02</v>
      </c>
    </row>
    <row r="14" spans="1:13" ht="16.5" customHeight="1">
      <c r="A14" s="119">
        <v>7</v>
      </c>
      <c r="B14" s="128" t="str">
        <f>INDEX('１区'!O$4:O$28,MATCH(A14,'１区'!R$4:R$28,0),1)</f>
        <v>若宮</v>
      </c>
      <c r="C14" s="123"/>
      <c r="D14" s="123"/>
      <c r="E14" s="123"/>
      <c r="F14" s="123"/>
      <c r="G14" s="123"/>
      <c r="H14" s="123"/>
      <c r="I14" s="123"/>
      <c r="J14" s="123"/>
      <c r="K14" s="123"/>
      <c r="L14" s="131" t="str">
        <f>'順位'!J8</f>
        <v>鞍手北Ｂ</v>
      </c>
      <c r="M14" s="124" t="str">
        <f>INDEX('６区'!Q$4:Q$28,MATCH(A14,'６区'!R$4:R$28,0),1)</f>
        <v>1:17:54</v>
      </c>
    </row>
    <row r="15" spans="1:13" ht="16.5" customHeight="1">
      <c r="A15" s="119">
        <v>8</v>
      </c>
      <c r="B15" s="128" t="e">
        <f>INDEX('１区'!O$4:O$28,MATCH(A15,'１区'!R$4:R$28,0),1)</f>
        <v>#N/A</v>
      </c>
      <c r="C15" s="123"/>
      <c r="D15" s="123"/>
      <c r="E15" s="123"/>
      <c r="F15" s="123"/>
      <c r="G15" s="123"/>
      <c r="H15" s="123"/>
      <c r="I15" s="123"/>
      <c r="J15" s="123"/>
      <c r="K15" s="123"/>
      <c r="L15" s="131" t="e">
        <f>'順位'!J9</f>
        <v>#N/A</v>
      </c>
      <c r="M15" s="124" t="e">
        <f>INDEX('６区'!Q$4:Q$28,MATCH(A15,'６区'!R$4:R$28,0),1)</f>
        <v>#N/A</v>
      </c>
    </row>
    <row r="16" spans="1:13" ht="16.5" customHeight="1">
      <c r="A16" s="119">
        <v>9</v>
      </c>
      <c r="B16" s="128" t="e">
        <f>INDEX('１区'!O$4:O$28,MATCH(A16,'１区'!R$4:R$28,0),1)</f>
        <v>#N/A</v>
      </c>
      <c r="C16" s="123"/>
      <c r="D16" s="123"/>
      <c r="E16" s="123"/>
      <c r="F16" s="123"/>
      <c r="G16" s="123"/>
      <c r="H16" s="123"/>
      <c r="I16" s="123"/>
      <c r="J16" s="123"/>
      <c r="K16" s="123"/>
      <c r="L16" s="131" t="e">
        <f>'順位'!J10</f>
        <v>#N/A</v>
      </c>
      <c r="M16" s="124" t="e">
        <f>INDEX('６区'!Q$4:Q$28,MATCH(A16,'６区'!R$4:R$28,0),1)</f>
        <v>#N/A</v>
      </c>
    </row>
    <row r="17" spans="1:13" ht="16.5" customHeight="1">
      <c r="A17" s="119">
        <v>10</v>
      </c>
      <c r="B17" s="128" t="e">
        <f>INDEX('１区'!O$4:O$28,MATCH(A17,'１区'!R$4:R$28,0),1)</f>
        <v>#N/A</v>
      </c>
      <c r="C17" s="123"/>
      <c r="D17" s="123"/>
      <c r="E17" s="123"/>
      <c r="F17" s="123"/>
      <c r="G17" s="123"/>
      <c r="H17" s="123"/>
      <c r="I17" s="123"/>
      <c r="J17" s="123"/>
      <c r="K17" s="123"/>
      <c r="L17" s="131" t="e">
        <f>'順位'!J11</f>
        <v>#N/A</v>
      </c>
      <c r="M17" s="124" t="e">
        <f>INDEX('６区'!Q$4:Q$28,MATCH(A17,'６区'!R$4:R$28,0),1)</f>
        <v>#N/A</v>
      </c>
    </row>
    <row r="18" spans="1:13" ht="16.5" customHeight="1">
      <c r="A18" s="119">
        <v>11</v>
      </c>
      <c r="B18" s="128" t="e">
        <f>INDEX('１区'!O$4:O$28,MATCH(A18,'１区'!R$4:R$28,0),1)</f>
        <v>#N/A</v>
      </c>
      <c r="C18" s="123"/>
      <c r="D18" s="123"/>
      <c r="E18" s="123"/>
      <c r="F18" s="123"/>
      <c r="G18" s="123"/>
      <c r="H18" s="123"/>
      <c r="I18" s="123"/>
      <c r="J18" s="123"/>
      <c r="K18" s="123"/>
      <c r="L18" s="131" t="e">
        <f>'順位'!J12</f>
        <v>#N/A</v>
      </c>
      <c r="M18" s="124" t="e">
        <f>INDEX('６区'!Q$4:Q$28,MATCH(A18,'６区'!R$4:R$28,0),1)</f>
        <v>#N/A</v>
      </c>
    </row>
    <row r="19" spans="1:13" ht="16.5" customHeight="1">
      <c r="A19" s="119">
        <v>12</v>
      </c>
      <c r="B19" s="128" t="e">
        <f>INDEX('１区'!O$4:O$28,MATCH(A19,'１区'!R$4:R$28,0),1)</f>
        <v>#N/A</v>
      </c>
      <c r="C19" s="123"/>
      <c r="D19" s="123"/>
      <c r="E19" s="123"/>
      <c r="F19" s="123"/>
      <c r="G19" s="123"/>
      <c r="H19" s="123"/>
      <c r="I19" s="123"/>
      <c r="J19" s="123"/>
      <c r="K19" s="123"/>
      <c r="L19" s="131" t="e">
        <f>'順位'!J13</f>
        <v>#N/A</v>
      </c>
      <c r="M19" s="124" t="e">
        <f>INDEX('６区'!Q$4:Q$28,MATCH(A19,'６区'!R$4:R$28,0),1)</f>
        <v>#N/A</v>
      </c>
    </row>
    <row r="20" spans="1:13" ht="16.5" customHeight="1">
      <c r="A20" s="119">
        <v>13</v>
      </c>
      <c r="B20" s="128" t="e">
        <f>INDEX('１区'!O$4:O$28,MATCH(A20,'１区'!R$4:R$28,0),1)</f>
        <v>#N/A</v>
      </c>
      <c r="C20" s="123"/>
      <c r="D20" s="123"/>
      <c r="E20" s="123"/>
      <c r="F20" s="123"/>
      <c r="G20" s="123"/>
      <c r="H20" s="123"/>
      <c r="I20" s="123"/>
      <c r="J20" s="123"/>
      <c r="K20" s="123"/>
      <c r="L20" s="131" t="e">
        <f>'順位'!J14</f>
        <v>#N/A</v>
      </c>
      <c r="M20" s="124" t="e">
        <f>INDEX('６区'!Q$4:Q$28,MATCH(A20,'６区'!R$4:R$28,0),1)</f>
        <v>#N/A</v>
      </c>
    </row>
    <row r="21" spans="1:13" ht="16.5" customHeight="1">
      <c r="A21" s="119">
        <v>14</v>
      </c>
      <c r="B21" s="128" t="e">
        <f>INDEX('１区'!O$4:O$28,MATCH(A21,'１区'!R$4:R$28,0),1)</f>
        <v>#N/A</v>
      </c>
      <c r="C21" s="123"/>
      <c r="D21" s="123"/>
      <c r="E21" s="123"/>
      <c r="F21" s="123"/>
      <c r="G21" s="123"/>
      <c r="H21" s="123"/>
      <c r="I21" s="123"/>
      <c r="J21" s="123"/>
      <c r="K21" s="123"/>
      <c r="L21" s="131" t="e">
        <f>'順位'!J15</f>
        <v>#N/A</v>
      </c>
      <c r="M21" s="124" t="e">
        <f>INDEX('６区'!Q$4:Q$28,MATCH(A21,'６区'!R$4:R$28,0),1)</f>
        <v>#N/A</v>
      </c>
    </row>
    <row r="22" spans="1:13" ht="16.5" customHeight="1">
      <c r="A22" s="119">
        <v>15</v>
      </c>
      <c r="B22" s="128" t="e">
        <f>INDEX('１区'!O$4:O$28,MATCH(A22,'１区'!R$4:R$28,0),1)</f>
        <v>#N/A</v>
      </c>
      <c r="C22" s="123"/>
      <c r="D22" s="123"/>
      <c r="E22" s="123"/>
      <c r="F22" s="123"/>
      <c r="G22" s="123"/>
      <c r="H22" s="123"/>
      <c r="I22" s="123"/>
      <c r="J22" s="123"/>
      <c r="K22" s="123"/>
      <c r="L22" s="131" t="e">
        <f>'順位'!J16</f>
        <v>#N/A</v>
      </c>
      <c r="M22" s="124" t="e">
        <f>INDEX('６区'!Q$4:Q$28,MATCH(A22,'６区'!R$4:R$28,0),1)</f>
        <v>#N/A</v>
      </c>
    </row>
    <row r="23" spans="1:13" ht="16.5" customHeight="1">
      <c r="A23" s="119">
        <v>16</v>
      </c>
      <c r="B23" s="128" t="e">
        <f>INDEX('１区'!O$4:O$28,MATCH(A23,'１区'!R$4:R$28,0),1)</f>
        <v>#N/A</v>
      </c>
      <c r="C23" s="123"/>
      <c r="D23" s="123"/>
      <c r="E23" s="123"/>
      <c r="F23" s="123"/>
      <c r="G23" s="123"/>
      <c r="H23" s="123"/>
      <c r="I23" s="123"/>
      <c r="J23" s="123"/>
      <c r="K23" s="123"/>
      <c r="L23" s="131" t="e">
        <f>'順位'!J17</f>
        <v>#N/A</v>
      </c>
      <c r="M23" s="124" t="e">
        <f>INDEX('６区'!Q$4:Q$28,MATCH(A23,'６区'!R$4:R$28,0),1)</f>
        <v>#N/A</v>
      </c>
    </row>
    <row r="24" spans="1:13" ht="16.5" customHeight="1">
      <c r="A24" s="119">
        <v>17</v>
      </c>
      <c r="B24" s="128" t="e">
        <f>INDEX('１区'!O$4:O$28,MATCH(A24,'１区'!R$4:R$28,0),1)</f>
        <v>#N/A</v>
      </c>
      <c r="C24" s="123"/>
      <c r="D24" s="123"/>
      <c r="E24" s="123"/>
      <c r="F24" s="123"/>
      <c r="G24" s="123"/>
      <c r="H24" s="123"/>
      <c r="I24" s="123"/>
      <c r="J24" s="123"/>
      <c r="K24" s="123"/>
      <c r="L24" s="131" t="e">
        <f>'順位'!J18</f>
        <v>#N/A</v>
      </c>
      <c r="M24" s="124" t="e">
        <f>INDEX('６区'!Q$4:Q$28,MATCH(A24,'６区'!R$4:R$28,0),1)</f>
        <v>#N/A</v>
      </c>
    </row>
    <row r="25" spans="1:13" ht="16.5" customHeight="1">
      <c r="A25" s="119">
        <v>18</v>
      </c>
      <c r="B25" s="128" t="e">
        <f>INDEX('１区'!O$4:O$28,MATCH(A25,'１区'!R$4:R$28,0),1)</f>
        <v>#N/A</v>
      </c>
      <c r="C25" s="123"/>
      <c r="D25" s="123"/>
      <c r="E25" s="123"/>
      <c r="F25" s="123"/>
      <c r="G25" s="123"/>
      <c r="H25" s="123"/>
      <c r="I25" s="123"/>
      <c r="J25" s="123"/>
      <c r="K25" s="123"/>
      <c r="L25" s="131" t="e">
        <f>'順位'!J19</f>
        <v>#N/A</v>
      </c>
      <c r="M25" s="124" t="e">
        <f>INDEX('６区'!Q$4:Q$28,MATCH(A25,'６区'!R$4:R$28,0),1)</f>
        <v>#N/A</v>
      </c>
    </row>
    <row r="26" spans="1:13" ht="16.5" customHeight="1">
      <c r="A26" s="119">
        <v>19</v>
      </c>
      <c r="B26" s="128" t="e">
        <f>INDEX('１区'!O$4:O$28,MATCH(A26,'１区'!R$4:R$28,0),1)</f>
        <v>#N/A</v>
      </c>
      <c r="C26" s="123"/>
      <c r="D26" s="123"/>
      <c r="E26" s="123"/>
      <c r="F26" s="123"/>
      <c r="G26" s="123"/>
      <c r="H26" s="123"/>
      <c r="I26" s="123"/>
      <c r="J26" s="123"/>
      <c r="K26" s="123"/>
      <c r="L26" s="131" t="e">
        <f>'順位'!J20</f>
        <v>#N/A</v>
      </c>
      <c r="M26" s="124" t="e">
        <f>INDEX('６区'!Q$4:Q$28,MATCH(A26,'６区'!R$4:R$28,0),1)</f>
        <v>#N/A</v>
      </c>
    </row>
    <row r="27" spans="1:13" ht="16.5" customHeight="1">
      <c r="A27" s="119">
        <v>20</v>
      </c>
      <c r="B27" s="128" t="e">
        <f>INDEX('１区'!O$4:O$28,MATCH(A27,'１区'!R$4:R$28,0),1)</f>
        <v>#N/A</v>
      </c>
      <c r="C27" s="123"/>
      <c r="D27" s="123"/>
      <c r="E27" s="123"/>
      <c r="F27" s="123"/>
      <c r="G27" s="123"/>
      <c r="H27" s="123"/>
      <c r="I27" s="123"/>
      <c r="J27" s="123"/>
      <c r="K27" s="123"/>
      <c r="L27" s="131" t="e">
        <f>'順位'!J21</f>
        <v>#N/A</v>
      </c>
      <c r="M27" s="124" t="e">
        <f>INDEX('６区'!Q$4:Q$28,MATCH(A27,'６区'!R$4:R$28,0),1)</f>
        <v>#N/A</v>
      </c>
    </row>
    <row r="28" spans="1:13" ht="16.5" customHeight="1">
      <c r="A28" s="119">
        <v>21</v>
      </c>
      <c r="B28" s="128" t="e">
        <f>INDEX('１区'!O$4:O$28,MATCH(A28,'１区'!R$4:R$28,0),1)</f>
        <v>#N/A</v>
      </c>
      <c r="C28" s="123"/>
      <c r="D28" s="123"/>
      <c r="E28" s="123"/>
      <c r="F28" s="123"/>
      <c r="G28" s="123"/>
      <c r="H28" s="123"/>
      <c r="I28" s="123"/>
      <c r="J28" s="123"/>
      <c r="K28" s="123"/>
      <c r="L28" s="131" t="e">
        <f>'順位'!J22</f>
        <v>#N/A</v>
      </c>
      <c r="M28" s="124" t="e">
        <f>INDEX('６区'!Q$4:Q$28,MATCH(A28,'６区'!R$4:R$28,0),1)</f>
        <v>#N/A</v>
      </c>
    </row>
    <row r="29" spans="1:13" ht="16.5" customHeight="1">
      <c r="A29" s="119">
        <v>22</v>
      </c>
      <c r="B29" s="128" t="e">
        <f>INDEX('１区'!O$4:O$28,MATCH(A29,'１区'!R$4:R$28,0),1)</f>
        <v>#N/A</v>
      </c>
      <c r="C29" s="123"/>
      <c r="D29" s="123"/>
      <c r="E29" s="123"/>
      <c r="F29" s="123"/>
      <c r="G29" s="123"/>
      <c r="H29" s="123"/>
      <c r="I29" s="123"/>
      <c r="J29" s="123"/>
      <c r="K29" s="123"/>
      <c r="L29" s="131" t="e">
        <f>'順位'!J23</f>
        <v>#N/A</v>
      </c>
      <c r="M29" s="124" t="e">
        <f>INDEX('６区'!Q$4:Q$28,MATCH(A29,'６区'!R$4:R$28,0),1)</f>
        <v>#N/A</v>
      </c>
    </row>
    <row r="30" spans="1:13" ht="16.5" customHeight="1">
      <c r="A30" s="119">
        <v>23</v>
      </c>
      <c r="B30" s="128" t="e">
        <f>INDEX('１区'!O$4:O$28,MATCH(A30,'１区'!R$4:R$28,0),1)</f>
        <v>#N/A</v>
      </c>
      <c r="C30" s="123"/>
      <c r="D30" s="123"/>
      <c r="E30" s="123"/>
      <c r="F30" s="123"/>
      <c r="G30" s="123"/>
      <c r="H30" s="123"/>
      <c r="I30" s="123"/>
      <c r="J30" s="123"/>
      <c r="K30" s="123"/>
      <c r="L30" s="131" t="e">
        <f>'順位'!J24</f>
        <v>#N/A</v>
      </c>
      <c r="M30" s="124" t="e">
        <f>INDEX('６区'!Q$4:Q$28,MATCH(A30,'６区'!R$4:R$28,0),1)</f>
        <v>#N/A</v>
      </c>
    </row>
    <row r="31" spans="1:13" ht="16.5" customHeight="1">
      <c r="A31" s="119">
        <v>24</v>
      </c>
      <c r="B31" s="128" t="e">
        <f>INDEX('１区'!O$4:O$28,MATCH(A31,'１区'!R$4:R$28,0),1)</f>
        <v>#N/A</v>
      </c>
      <c r="C31" s="123"/>
      <c r="D31" s="123"/>
      <c r="E31" s="123"/>
      <c r="F31" s="123"/>
      <c r="G31" s="123"/>
      <c r="H31" s="123"/>
      <c r="I31" s="123"/>
      <c r="J31" s="123"/>
      <c r="K31" s="123"/>
      <c r="L31" s="131" t="e">
        <f>'順位'!J25</f>
        <v>#N/A</v>
      </c>
      <c r="M31" s="124" t="e">
        <f>INDEX('６区'!Q$4:Q$28,MATCH(A31,'６区'!R$4:R$28,0),1)</f>
        <v>#N/A</v>
      </c>
    </row>
    <row r="32" spans="1:13" ht="16.5" customHeight="1">
      <c r="A32" s="119">
        <v>25</v>
      </c>
      <c r="B32" s="129" t="e">
        <f>INDEX('１区'!O$4:O$28,MATCH(A32,'１区'!R$4:R$28,0),1)</f>
        <v>#N/A</v>
      </c>
      <c r="C32" s="125"/>
      <c r="D32" s="125"/>
      <c r="E32" s="125"/>
      <c r="F32" s="125"/>
      <c r="G32" s="125"/>
      <c r="H32" s="125"/>
      <c r="I32" s="125"/>
      <c r="J32" s="125"/>
      <c r="K32" s="125"/>
      <c r="L32" s="132" t="e">
        <f>'順位'!J26</f>
        <v>#N/A</v>
      </c>
      <c r="M32" s="126" t="e">
        <f>INDEX('６区'!Q$4:Q$28,MATCH(A32,'６区'!R$4:R$28,0),1)</f>
        <v>#N/A</v>
      </c>
    </row>
  </sheetData>
  <sheetProtection/>
  <mergeCells count="1">
    <mergeCell ref="B1:H1"/>
  </mergeCells>
  <printOptions horizontalCentered="1" verticalCentered="1"/>
  <pageMargins left="0.5905511811023623" right="0.5905511811023623" top="0.5905511811023623" bottom="0.5905511811023623" header="0" footer="0"/>
  <pageSetup orientation="landscape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26"/>
  <sheetViews>
    <sheetView zoomScalePageLayoutView="0" workbookViewId="0" topLeftCell="A1">
      <selection activeCell="I3" sqref="I3"/>
    </sheetView>
  </sheetViews>
  <sheetFormatPr defaultColWidth="11" defaultRowHeight="15"/>
  <cols>
    <col min="1" max="1" width="3.19921875" style="0" bestFit="1" customWidth="1"/>
    <col min="2" max="2" width="8.09765625" style="0" bestFit="1" customWidth="1"/>
    <col min="3" max="7" width="4.69921875" style="0" bestFit="1" customWidth="1"/>
    <col min="8" max="8" width="4.69921875" style="0" customWidth="1"/>
    <col min="9" max="10" width="11" style="0" customWidth="1"/>
    <col min="11" max="16" width="4.69921875" style="0" customWidth="1"/>
  </cols>
  <sheetData>
    <row r="1" spans="3:16" ht="14.25">
      <c r="C1" t="s">
        <v>62</v>
      </c>
      <c r="D1" t="s">
        <v>63</v>
      </c>
      <c r="E1" t="s">
        <v>64</v>
      </c>
      <c r="F1" t="s">
        <v>65</v>
      </c>
      <c r="G1" t="s">
        <v>66</v>
      </c>
      <c r="H1" t="s">
        <v>67</v>
      </c>
      <c r="K1" t="s">
        <v>62</v>
      </c>
      <c r="L1" t="s">
        <v>63</v>
      </c>
      <c r="M1" t="s">
        <v>64</v>
      </c>
      <c r="N1" t="s">
        <v>65</v>
      </c>
      <c r="O1" t="s">
        <v>66</v>
      </c>
      <c r="P1" t="s">
        <v>67</v>
      </c>
    </row>
    <row r="2" spans="1:16" ht="14.25">
      <c r="A2">
        <f>'登録'!A5</f>
        <v>2</v>
      </c>
      <c r="B2" t="str">
        <f>'登録'!B5</f>
        <v>直方第二</v>
      </c>
      <c r="C2" s="116">
        <f>'１区'!R4</f>
        <v>2</v>
      </c>
      <c r="D2" s="116">
        <f>'２区'!R4</f>
        <v>5</v>
      </c>
      <c r="E2" s="116">
        <f>'３区'!R4</f>
        <v>3</v>
      </c>
      <c r="F2" s="116">
        <f>'４区'!R4</f>
        <v>3</v>
      </c>
      <c r="G2" s="116">
        <f>'５区'!R4</f>
        <v>4</v>
      </c>
      <c r="H2" s="116">
        <f>'６区'!R4</f>
        <v>5</v>
      </c>
      <c r="J2" s="116" t="str">
        <f aca="true" t="shared" si="0" ref="J2:J26">INDEX(B$2:B$26,MATCH($P2,$H$2:$H$26,0),1)</f>
        <v>小竹</v>
      </c>
      <c r="K2" s="116">
        <f aca="true" t="shared" si="1" ref="K2:K26">INDEX(C$2:C$26,MATCH($P2,$H$2:$H$26,0),1)</f>
        <v>1</v>
      </c>
      <c r="L2" s="116">
        <f aca="true" t="shared" si="2" ref="L2:L26">INDEX(D$2:D$26,MATCH($P2,$H$2:$H$26,0),1)</f>
        <v>1</v>
      </c>
      <c r="M2" s="116">
        <f aca="true" t="shared" si="3" ref="M2:M26">INDEX(E$2:E$26,MATCH($P2,$H$2:$H$26,0),1)</f>
        <v>1</v>
      </c>
      <c r="N2" s="116">
        <f aca="true" t="shared" si="4" ref="N2:N26">INDEX(F$2:F$26,MATCH($P2,$H$2:$H$26,0),1)</f>
        <v>1</v>
      </c>
      <c r="O2" s="116">
        <f aca="true" t="shared" si="5" ref="O2:O26">INDEX(G$2:G$26,MATCH($P2,$H$2:$H$26,0),1)</f>
        <v>2</v>
      </c>
      <c r="P2" s="117">
        <v>1</v>
      </c>
    </row>
    <row r="3" spans="1:16" ht="14.25">
      <c r="A3">
        <f>'登録'!A6</f>
        <v>5</v>
      </c>
      <c r="B3" t="str">
        <f>'登録'!B6</f>
        <v>宮田</v>
      </c>
      <c r="C3" s="116">
        <f>'１区'!R5</f>
        <v>4</v>
      </c>
      <c r="D3" s="116">
        <f>'２区'!R5</f>
        <v>3</v>
      </c>
      <c r="E3" s="116">
        <f>'３区'!R5</f>
        <v>7</v>
      </c>
      <c r="F3" s="116">
        <f>'４区'!R5</f>
        <v>6</v>
      </c>
      <c r="G3" s="116">
        <f>'５区'!R5</f>
        <v>6</v>
      </c>
      <c r="H3" s="116">
        <f>'６区'!R5</f>
        <v>6</v>
      </c>
      <c r="J3" s="116" t="str">
        <f t="shared" si="0"/>
        <v>鞍手北Ａ</v>
      </c>
      <c r="K3" s="116">
        <f t="shared" si="1"/>
        <v>5</v>
      </c>
      <c r="L3" s="116">
        <f t="shared" si="2"/>
        <v>2</v>
      </c>
      <c r="M3" s="116">
        <f t="shared" si="3"/>
        <v>2</v>
      </c>
      <c r="N3" s="116">
        <f t="shared" si="4"/>
        <v>2</v>
      </c>
      <c r="O3" s="116">
        <f t="shared" si="5"/>
        <v>1</v>
      </c>
      <c r="P3" s="117">
        <v>2</v>
      </c>
    </row>
    <row r="4" spans="1:16" ht="14.25">
      <c r="A4">
        <f>'登録'!A7</f>
        <v>6</v>
      </c>
      <c r="B4" t="str">
        <f>'登録'!B7</f>
        <v>宮田光陵</v>
      </c>
      <c r="C4" s="116">
        <f>'１区'!R6</f>
        <v>3</v>
      </c>
      <c r="D4" s="116">
        <f>'２区'!R6</f>
        <v>4</v>
      </c>
      <c r="E4" s="116">
        <f>'３区'!R6</f>
        <v>4</v>
      </c>
      <c r="F4" s="116">
        <f>'４区'!R6</f>
        <v>5</v>
      </c>
      <c r="G4" s="116">
        <f>'５区'!R6</f>
        <v>5</v>
      </c>
      <c r="H4" s="116">
        <f>'６区'!R6</f>
        <v>4</v>
      </c>
      <c r="J4" s="116" t="str">
        <f t="shared" si="0"/>
        <v>若宮</v>
      </c>
      <c r="K4" s="116">
        <f t="shared" si="1"/>
        <v>7</v>
      </c>
      <c r="L4" s="116">
        <f t="shared" si="2"/>
        <v>6</v>
      </c>
      <c r="M4" s="116">
        <f t="shared" si="3"/>
        <v>5</v>
      </c>
      <c r="N4" s="116">
        <f t="shared" si="4"/>
        <v>4</v>
      </c>
      <c r="O4" s="116">
        <f t="shared" si="5"/>
        <v>3</v>
      </c>
      <c r="P4" s="117">
        <v>3</v>
      </c>
    </row>
    <row r="5" spans="1:16" ht="14.25">
      <c r="A5">
        <f>'登録'!A8</f>
        <v>8</v>
      </c>
      <c r="B5" t="str">
        <f>'登録'!B8</f>
        <v>小竹</v>
      </c>
      <c r="C5" s="116">
        <f>'１区'!R7</f>
        <v>1</v>
      </c>
      <c r="D5" s="116">
        <f>'２区'!R7</f>
        <v>1</v>
      </c>
      <c r="E5" s="116">
        <f>'３区'!R7</f>
        <v>1</v>
      </c>
      <c r="F5" s="116">
        <f>'４区'!R7</f>
        <v>1</v>
      </c>
      <c r="G5" s="116">
        <f>'５区'!R7</f>
        <v>2</v>
      </c>
      <c r="H5" s="116">
        <f>'６区'!R7</f>
        <v>1</v>
      </c>
      <c r="J5" s="116" t="str">
        <f t="shared" si="0"/>
        <v>宮田光陵</v>
      </c>
      <c r="K5" s="116">
        <f t="shared" si="1"/>
        <v>3</v>
      </c>
      <c r="L5" s="116">
        <f t="shared" si="2"/>
        <v>4</v>
      </c>
      <c r="M5" s="116">
        <f t="shared" si="3"/>
        <v>4</v>
      </c>
      <c r="N5" s="116">
        <f t="shared" si="4"/>
        <v>5</v>
      </c>
      <c r="O5" s="116">
        <f t="shared" si="5"/>
        <v>5</v>
      </c>
      <c r="P5" s="117">
        <v>4</v>
      </c>
    </row>
    <row r="6" spans="1:16" ht="14.25">
      <c r="A6">
        <f>'登録'!A9</f>
        <v>9</v>
      </c>
      <c r="B6" t="str">
        <f>'登録'!B9</f>
        <v>鞍手北Ａ</v>
      </c>
      <c r="C6" s="116">
        <f>'１区'!R8</f>
        <v>5</v>
      </c>
      <c r="D6" s="116">
        <f>'２区'!R8</f>
        <v>2</v>
      </c>
      <c r="E6" s="116">
        <f>'３区'!R8</f>
        <v>2</v>
      </c>
      <c r="F6" s="116">
        <f>'４区'!R8</f>
        <v>2</v>
      </c>
      <c r="G6" s="116">
        <f>'５区'!R8</f>
        <v>1</v>
      </c>
      <c r="H6" s="116">
        <f>'６区'!R8</f>
        <v>2</v>
      </c>
      <c r="J6" s="116" t="str">
        <f t="shared" si="0"/>
        <v>直方第二</v>
      </c>
      <c r="K6" s="116">
        <f t="shared" si="1"/>
        <v>2</v>
      </c>
      <c r="L6" s="116">
        <f t="shared" si="2"/>
        <v>5</v>
      </c>
      <c r="M6" s="116">
        <f t="shared" si="3"/>
        <v>3</v>
      </c>
      <c r="N6" s="116">
        <f t="shared" si="4"/>
        <v>3</v>
      </c>
      <c r="O6" s="116">
        <f t="shared" si="5"/>
        <v>4</v>
      </c>
      <c r="P6" s="117">
        <v>5</v>
      </c>
    </row>
    <row r="7" spans="1:16" ht="14.25">
      <c r="A7" t="str">
        <f>'登録'!A10</f>
        <v>9b</v>
      </c>
      <c r="B7" t="str">
        <f>'登録'!B10</f>
        <v>鞍手北Ｂ</v>
      </c>
      <c r="C7" s="116">
        <f>'１区'!R9</f>
        <v>6</v>
      </c>
      <c r="D7" s="116">
        <f>'２区'!R9</f>
        <v>7</v>
      </c>
      <c r="E7" s="116">
        <f>'３区'!R9</f>
        <v>6</v>
      </c>
      <c r="F7" s="116">
        <f>'４区'!R9</f>
        <v>7</v>
      </c>
      <c r="G7" s="116">
        <f>'５区'!R9</f>
        <v>7</v>
      </c>
      <c r="H7" s="116">
        <f>'６区'!R9</f>
        <v>7</v>
      </c>
      <c r="J7" s="116" t="str">
        <f t="shared" si="0"/>
        <v>宮田</v>
      </c>
      <c r="K7" s="116">
        <f t="shared" si="1"/>
        <v>4</v>
      </c>
      <c r="L7" s="116">
        <f t="shared" si="2"/>
        <v>3</v>
      </c>
      <c r="M7" s="116">
        <f t="shared" si="3"/>
        <v>7</v>
      </c>
      <c r="N7" s="116">
        <f t="shared" si="4"/>
        <v>6</v>
      </c>
      <c r="O7" s="116">
        <f t="shared" si="5"/>
        <v>6</v>
      </c>
      <c r="P7" s="117">
        <v>6</v>
      </c>
    </row>
    <row r="8" spans="1:16" ht="14.25">
      <c r="A8">
        <f>'登録'!A11</f>
        <v>11</v>
      </c>
      <c r="B8" t="str">
        <f>'登録'!B11</f>
        <v>若宮</v>
      </c>
      <c r="C8" s="116">
        <f>'１区'!R10</f>
        <v>7</v>
      </c>
      <c r="D8" s="116">
        <f>'２区'!R10</f>
        <v>6</v>
      </c>
      <c r="E8" s="116">
        <f>'３区'!R10</f>
        <v>5</v>
      </c>
      <c r="F8" s="116">
        <f>'４区'!R10</f>
        <v>4</v>
      </c>
      <c r="G8" s="116">
        <f>'５区'!R10</f>
        <v>3</v>
      </c>
      <c r="H8" s="116">
        <f>'６区'!R10</f>
        <v>3</v>
      </c>
      <c r="J8" s="116" t="str">
        <f t="shared" si="0"/>
        <v>鞍手北Ｂ</v>
      </c>
      <c r="K8" s="116">
        <f t="shared" si="1"/>
        <v>6</v>
      </c>
      <c r="L8" s="116">
        <f t="shared" si="2"/>
        <v>7</v>
      </c>
      <c r="M8" s="116">
        <f t="shared" si="3"/>
        <v>6</v>
      </c>
      <c r="N8" s="116">
        <f t="shared" si="4"/>
        <v>7</v>
      </c>
      <c r="O8" s="116">
        <f t="shared" si="5"/>
        <v>7</v>
      </c>
      <c r="P8" s="117">
        <v>7</v>
      </c>
    </row>
    <row r="9" spans="1:16" ht="14.25">
      <c r="A9">
        <f>'登録'!A12</f>
        <v>0</v>
      </c>
      <c r="B9">
        <f>'登録'!B12</f>
        <v>0</v>
      </c>
      <c r="C9" s="116">
        <f>'１区'!R11</f>
        <v>0</v>
      </c>
      <c r="D9" s="116">
        <f>'２区'!R11</f>
        <v>0</v>
      </c>
      <c r="E9" s="116">
        <f>'３区'!R11</f>
        <v>0</v>
      </c>
      <c r="F9" s="116">
        <f>'４区'!R11</f>
        <v>0</v>
      </c>
      <c r="G9" s="116">
        <f>'５区'!R11</f>
        <v>0</v>
      </c>
      <c r="H9" s="116">
        <f>'６区'!R11</f>
        <v>0</v>
      </c>
      <c r="J9" s="116" t="e">
        <f t="shared" si="0"/>
        <v>#N/A</v>
      </c>
      <c r="K9" s="116" t="e">
        <f t="shared" si="1"/>
        <v>#N/A</v>
      </c>
      <c r="L9" s="116" t="e">
        <f t="shared" si="2"/>
        <v>#N/A</v>
      </c>
      <c r="M9" s="116" t="e">
        <f t="shared" si="3"/>
        <v>#N/A</v>
      </c>
      <c r="N9" s="116" t="e">
        <f t="shared" si="4"/>
        <v>#N/A</v>
      </c>
      <c r="O9" s="116" t="e">
        <f t="shared" si="5"/>
        <v>#N/A</v>
      </c>
      <c r="P9" s="117">
        <v>8</v>
      </c>
    </row>
    <row r="10" spans="1:16" ht="14.25">
      <c r="A10">
        <f>'登録'!A13</f>
        <v>0</v>
      </c>
      <c r="B10">
        <f>'登録'!B13</f>
        <v>0</v>
      </c>
      <c r="C10" s="116">
        <f>'１区'!R12</f>
        <v>0</v>
      </c>
      <c r="D10" s="116">
        <f>'２区'!R12</f>
        <v>0</v>
      </c>
      <c r="E10" s="116">
        <f>'３区'!R12</f>
        <v>0</v>
      </c>
      <c r="F10" s="116">
        <f>'４区'!R12</f>
        <v>0</v>
      </c>
      <c r="G10" s="116">
        <f>'５区'!R12</f>
        <v>0</v>
      </c>
      <c r="H10" s="116">
        <f>'６区'!R12</f>
        <v>0</v>
      </c>
      <c r="J10" s="116" t="e">
        <f t="shared" si="0"/>
        <v>#N/A</v>
      </c>
      <c r="K10" s="116" t="e">
        <f t="shared" si="1"/>
        <v>#N/A</v>
      </c>
      <c r="L10" s="116" t="e">
        <f t="shared" si="2"/>
        <v>#N/A</v>
      </c>
      <c r="M10" s="116" t="e">
        <f t="shared" si="3"/>
        <v>#N/A</v>
      </c>
      <c r="N10" s="116" t="e">
        <f t="shared" si="4"/>
        <v>#N/A</v>
      </c>
      <c r="O10" s="116" t="e">
        <f t="shared" si="5"/>
        <v>#N/A</v>
      </c>
      <c r="P10" s="117">
        <v>9</v>
      </c>
    </row>
    <row r="11" spans="1:16" ht="14.25">
      <c r="A11">
        <f>'登録'!A14</f>
        <v>0</v>
      </c>
      <c r="B11">
        <f>'登録'!B14</f>
        <v>0</v>
      </c>
      <c r="C11" s="116">
        <f>'１区'!R13</f>
        <v>0</v>
      </c>
      <c r="D11" s="116">
        <f>'２区'!R13</f>
        <v>0</v>
      </c>
      <c r="E11" s="116">
        <f>'３区'!R13</f>
        <v>0</v>
      </c>
      <c r="F11" s="116">
        <f>'４区'!R13</f>
        <v>0</v>
      </c>
      <c r="G11" s="116">
        <f>'５区'!R13</f>
        <v>0</v>
      </c>
      <c r="H11" s="116">
        <f>'６区'!R13</f>
        <v>0</v>
      </c>
      <c r="J11" s="116" t="e">
        <f t="shared" si="0"/>
        <v>#N/A</v>
      </c>
      <c r="K11" s="116" t="e">
        <f t="shared" si="1"/>
        <v>#N/A</v>
      </c>
      <c r="L11" s="116" t="e">
        <f t="shared" si="2"/>
        <v>#N/A</v>
      </c>
      <c r="M11" s="116" t="e">
        <f t="shared" si="3"/>
        <v>#N/A</v>
      </c>
      <c r="N11" s="116" t="e">
        <f t="shared" si="4"/>
        <v>#N/A</v>
      </c>
      <c r="O11" s="116" t="e">
        <f t="shared" si="5"/>
        <v>#N/A</v>
      </c>
      <c r="P11" s="117">
        <v>10</v>
      </c>
    </row>
    <row r="12" spans="1:16" ht="14.25">
      <c r="A12">
        <f>'登録'!A15</f>
        <v>0</v>
      </c>
      <c r="B12">
        <f>'登録'!B15</f>
        <v>0</v>
      </c>
      <c r="C12" s="116">
        <f>'１区'!R14</f>
        <v>0</v>
      </c>
      <c r="D12" s="116">
        <f>'２区'!R14</f>
        <v>0</v>
      </c>
      <c r="E12" s="116">
        <f>'３区'!R14</f>
        <v>0</v>
      </c>
      <c r="F12" s="116">
        <f>'４区'!R14</f>
        <v>0</v>
      </c>
      <c r="G12" s="116">
        <f>'５区'!R14</f>
        <v>0</v>
      </c>
      <c r="H12" s="116">
        <f>'６区'!R14</f>
        <v>0</v>
      </c>
      <c r="J12" s="116" t="e">
        <f t="shared" si="0"/>
        <v>#N/A</v>
      </c>
      <c r="K12" s="116" t="e">
        <f t="shared" si="1"/>
        <v>#N/A</v>
      </c>
      <c r="L12" s="116" t="e">
        <f t="shared" si="2"/>
        <v>#N/A</v>
      </c>
      <c r="M12" s="116" t="e">
        <f t="shared" si="3"/>
        <v>#N/A</v>
      </c>
      <c r="N12" s="116" t="e">
        <f t="shared" si="4"/>
        <v>#N/A</v>
      </c>
      <c r="O12" s="116" t="e">
        <f t="shared" si="5"/>
        <v>#N/A</v>
      </c>
      <c r="P12" s="117">
        <v>11</v>
      </c>
    </row>
    <row r="13" spans="1:16" ht="14.25">
      <c r="A13">
        <f>'登録'!A16</f>
        <v>0</v>
      </c>
      <c r="B13">
        <f>'登録'!B16</f>
        <v>0</v>
      </c>
      <c r="C13" s="116">
        <f>'１区'!R15</f>
        <v>0</v>
      </c>
      <c r="D13" s="116">
        <f>'２区'!R15</f>
        <v>0</v>
      </c>
      <c r="E13" s="116">
        <f>'３区'!R15</f>
        <v>0</v>
      </c>
      <c r="F13" s="116">
        <f>'４区'!R15</f>
        <v>0</v>
      </c>
      <c r="G13" s="116">
        <f>'５区'!R15</f>
        <v>0</v>
      </c>
      <c r="H13" s="116">
        <f>'６区'!R15</f>
        <v>0</v>
      </c>
      <c r="J13" s="116" t="e">
        <f t="shared" si="0"/>
        <v>#N/A</v>
      </c>
      <c r="K13" s="116" t="e">
        <f t="shared" si="1"/>
        <v>#N/A</v>
      </c>
      <c r="L13" s="116" t="e">
        <f t="shared" si="2"/>
        <v>#N/A</v>
      </c>
      <c r="M13" s="116" t="e">
        <f t="shared" si="3"/>
        <v>#N/A</v>
      </c>
      <c r="N13" s="116" t="e">
        <f t="shared" si="4"/>
        <v>#N/A</v>
      </c>
      <c r="O13" s="116" t="e">
        <f t="shared" si="5"/>
        <v>#N/A</v>
      </c>
      <c r="P13" s="117">
        <v>12</v>
      </c>
    </row>
    <row r="14" spans="1:16" ht="14.25">
      <c r="A14">
        <f>'登録'!A17</f>
        <v>0</v>
      </c>
      <c r="B14">
        <f>'登録'!B17</f>
        <v>0</v>
      </c>
      <c r="C14" s="116">
        <f>'１区'!R16</f>
        <v>0</v>
      </c>
      <c r="D14" s="116">
        <f>'２区'!R16</f>
        <v>0</v>
      </c>
      <c r="E14" s="116">
        <f>'３区'!R16</f>
        <v>0</v>
      </c>
      <c r="F14" s="116">
        <f>'４区'!R16</f>
        <v>0</v>
      </c>
      <c r="G14" s="116">
        <f>'５区'!R16</f>
        <v>0</v>
      </c>
      <c r="H14" s="116">
        <f>'６区'!R16</f>
        <v>0</v>
      </c>
      <c r="J14" s="116" t="e">
        <f t="shared" si="0"/>
        <v>#N/A</v>
      </c>
      <c r="K14" s="116" t="e">
        <f t="shared" si="1"/>
        <v>#N/A</v>
      </c>
      <c r="L14" s="116" t="e">
        <f t="shared" si="2"/>
        <v>#N/A</v>
      </c>
      <c r="M14" s="116" t="e">
        <f t="shared" si="3"/>
        <v>#N/A</v>
      </c>
      <c r="N14" s="116" t="e">
        <f t="shared" si="4"/>
        <v>#N/A</v>
      </c>
      <c r="O14" s="116" t="e">
        <f t="shared" si="5"/>
        <v>#N/A</v>
      </c>
      <c r="P14" s="117">
        <v>13</v>
      </c>
    </row>
    <row r="15" spans="1:16" ht="14.25">
      <c r="A15">
        <f>'登録'!A18</f>
        <v>0</v>
      </c>
      <c r="B15">
        <f>'登録'!B18</f>
        <v>0</v>
      </c>
      <c r="C15" s="116">
        <f>'１区'!R17</f>
        <v>0</v>
      </c>
      <c r="D15" s="116">
        <f>'２区'!R17</f>
        <v>0</v>
      </c>
      <c r="E15" s="116">
        <f>'３区'!R17</f>
        <v>0</v>
      </c>
      <c r="F15" s="116">
        <f>'４区'!R17</f>
        <v>0</v>
      </c>
      <c r="G15" s="116">
        <f>'５区'!R17</f>
        <v>0</v>
      </c>
      <c r="H15" s="116">
        <f>'６区'!R17</f>
        <v>0</v>
      </c>
      <c r="J15" s="116" t="e">
        <f t="shared" si="0"/>
        <v>#N/A</v>
      </c>
      <c r="K15" s="116" t="e">
        <f t="shared" si="1"/>
        <v>#N/A</v>
      </c>
      <c r="L15" s="116" t="e">
        <f t="shared" si="2"/>
        <v>#N/A</v>
      </c>
      <c r="M15" s="116" t="e">
        <f t="shared" si="3"/>
        <v>#N/A</v>
      </c>
      <c r="N15" s="116" t="e">
        <f t="shared" si="4"/>
        <v>#N/A</v>
      </c>
      <c r="O15" s="116" t="e">
        <f t="shared" si="5"/>
        <v>#N/A</v>
      </c>
      <c r="P15" s="117">
        <v>14</v>
      </c>
    </row>
    <row r="16" spans="1:16" ht="14.25">
      <c r="A16">
        <f>'登録'!A19</f>
        <v>0</v>
      </c>
      <c r="B16">
        <f>'登録'!B19</f>
        <v>0</v>
      </c>
      <c r="C16" s="116">
        <f>'１区'!R18</f>
        <v>0</v>
      </c>
      <c r="D16" s="116">
        <f>'２区'!R18</f>
        <v>0</v>
      </c>
      <c r="E16" s="116">
        <f>'３区'!R18</f>
        <v>0</v>
      </c>
      <c r="F16" s="116">
        <f>'４区'!R18</f>
        <v>0</v>
      </c>
      <c r="G16" s="116">
        <f>'５区'!R18</f>
        <v>0</v>
      </c>
      <c r="H16" s="116">
        <f>'６区'!R18</f>
        <v>0</v>
      </c>
      <c r="J16" s="116" t="e">
        <f t="shared" si="0"/>
        <v>#N/A</v>
      </c>
      <c r="K16" s="116" t="e">
        <f t="shared" si="1"/>
        <v>#N/A</v>
      </c>
      <c r="L16" s="116" t="e">
        <f t="shared" si="2"/>
        <v>#N/A</v>
      </c>
      <c r="M16" s="116" t="e">
        <f t="shared" si="3"/>
        <v>#N/A</v>
      </c>
      <c r="N16" s="116" t="e">
        <f t="shared" si="4"/>
        <v>#N/A</v>
      </c>
      <c r="O16" s="116" t="e">
        <f t="shared" si="5"/>
        <v>#N/A</v>
      </c>
      <c r="P16" s="117">
        <v>15</v>
      </c>
    </row>
    <row r="17" spans="1:16" ht="14.25">
      <c r="A17">
        <f>'登録'!A20</f>
        <v>0</v>
      </c>
      <c r="B17">
        <f>'登録'!B20</f>
        <v>0</v>
      </c>
      <c r="C17" s="116">
        <f>'１区'!R19</f>
        <v>0</v>
      </c>
      <c r="D17" s="116">
        <f>'２区'!R19</f>
        <v>0</v>
      </c>
      <c r="E17" s="116">
        <f>'３区'!R19</f>
        <v>0</v>
      </c>
      <c r="F17" s="116">
        <f>'４区'!R19</f>
        <v>0</v>
      </c>
      <c r="G17" s="116">
        <f>'５区'!R19</f>
        <v>0</v>
      </c>
      <c r="H17" s="116">
        <f>'６区'!R19</f>
        <v>0</v>
      </c>
      <c r="J17" s="116" t="e">
        <f t="shared" si="0"/>
        <v>#N/A</v>
      </c>
      <c r="K17" s="116" t="e">
        <f t="shared" si="1"/>
        <v>#N/A</v>
      </c>
      <c r="L17" s="116" t="e">
        <f t="shared" si="2"/>
        <v>#N/A</v>
      </c>
      <c r="M17" s="116" t="e">
        <f t="shared" si="3"/>
        <v>#N/A</v>
      </c>
      <c r="N17" s="116" t="e">
        <f t="shared" si="4"/>
        <v>#N/A</v>
      </c>
      <c r="O17" s="116" t="e">
        <f t="shared" si="5"/>
        <v>#N/A</v>
      </c>
      <c r="P17" s="117">
        <v>16</v>
      </c>
    </row>
    <row r="18" spans="1:16" ht="14.25">
      <c r="A18">
        <f>'登録'!A21</f>
        <v>0</v>
      </c>
      <c r="B18">
        <f>'登録'!B21</f>
        <v>0</v>
      </c>
      <c r="C18" s="116">
        <f>'１区'!R20</f>
        <v>0</v>
      </c>
      <c r="D18" s="116">
        <f>'２区'!R20</f>
        <v>0</v>
      </c>
      <c r="E18" s="116">
        <f>'３区'!R20</f>
        <v>0</v>
      </c>
      <c r="F18" s="116">
        <f>'４区'!R20</f>
        <v>0</v>
      </c>
      <c r="G18" s="116">
        <f>'５区'!R20</f>
        <v>0</v>
      </c>
      <c r="H18" s="116">
        <f>'６区'!R20</f>
        <v>0</v>
      </c>
      <c r="J18" s="116" t="e">
        <f t="shared" si="0"/>
        <v>#N/A</v>
      </c>
      <c r="K18" s="116" t="e">
        <f t="shared" si="1"/>
        <v>#N/A</v>
      </c>
      <c r="L18" s="116" t="e">
        <f t="shared" si="2"/>
        <v>#N/A</v>
      </c>
      <c r="M18" s="116" t="e">
        <f t="shared" si="3"/>
        <v>#N/A</v>
      </c>
      <c r="N18" s="116" t="e">
        <f t="shared" si="4"/>
        <v>#N/A</v>
      </c>
      <c r="O18" s="116" t="e">
        <f t="shared" si="5"/>
        <v>#N/A</v>
      </c>
      <c r="P18" s="117">
        <v>17</v>
      </c>
    </row>
    <row r="19" spans="1:16" ht="14.25">
      <c r="A19">
        <f>'登録'!A22</f>
        <v>0</v>
      </c>
      <c r="B19">
        <f>'登録'!B22</f>
        <v>0</v>
      </c>
      <c r="C19" s="116">
        <f>'１区'!R21</f>
        <v>0</v>
      </c>
      <c r="D19" s="116">
        <f>'２区'!R21</f>
        <v>0</v>
      </c>
      <c r="E19" s="116">
        <f>'３区'!R21</f>
        <v>0</v>
      </c>
      <c r="F19" s="116">
        <f>'４区'!R21</f>
        <v>0</v>
      </c>
      <c r="G19" s="116">
        <f>'５区'!R21</f>
        <v>0</v>
      </c>
      <c r="H19" s="116">
        <f>'６区'!R21</f>
        <v>0</v>
      </c>
      <c r="J19" s="116" t="e">
        <f t="shared" si="0"/>
        <v>#N/A</v>
      </c>
      <c r="K19" s="116" t="e">
        <f t="shared" si="1"/>
        <v>#N/A</v>
      </c>
      <c r="L19" s="116" t="e">
        <f t="shared" si="2"/>
        <v>#N/A</v>
      </c>
      <c r="M19" s="116" t="e">
        <f t="shared" si="3"/>
        <v>#N/A</v>
      </c>
      <c r="N19" s="116" t="e">
        <f t="shared" si="4"/>
        <v>#N/A</v>
      </c>
      <c r="O19" s="116" t="e">
        <f t="shared" si="5"/>
        <v>#N/A</v>
      </c>
      <c r="P19" s="117">
        <v>18</v>
      </c>
    </row>
    <row r="20" spans="1:16" ht="14.25">
      <c r="A20">
        <f>'登録'!A23</f>
        <v>0</v>
      </c>
      <c r="B20">
        <f>'登録'!B23</f>
        <v>0</v>
      </c>
      <c r="C20" s="116">
        <f>'１区'!R22</f>
        <v>0</v>
      </c>
      <c r="D20" s="116">
        <f>'２区'!R22</f>
        <v>0</v>
      </c>
      <c r="E20" s="116">
        <f>'３区'!R22</f>
        <v>0</v>
      </c>
      <c r="F20" s="116">
        <f>'４区'!R22</f>
        <v>0</v>
      </c>
      <c r="G20" s="116">
        <f>'５区'!R22</f>
        <v>0</v>
      </c>
      <c r="H20" s="116">
        <f>'６区'!R22</f>
        <v>0</v>
      </c>
      <c r="J20" s="116" t="e">
        <f t="shared" si="0"/>
        <v>#N/A</v>
      </c>
      <c r="K20" s="116" t="e">
        <f t="shared" si="1"/>
        <v>#N/A</v>
      </c>
      <c r="L20" s="116" t="e">
        <f t="shared" si="2"/>
        <v>#N/A</v>
      </c>
      <c r="M20" s="116" t="e">
        <f t="shared" si="3"/>
        <v>#N/A</v>
      </c>
      <c r="N20" s="116" t="e">
        <f t="shared" si="4"/>
        <v>#N/A</v>
      </c>
      <c r="O20" s="116" t="e">
        <f t="shared" si="5"/>
        <v>#N/A</v>
      </c>
      <c r="P20" s="117">
        <v>19</v>
      </c>
    </row>
    <row r="21" spans="1:16" ht="14.25">
      <c r="A21">
        <f>'登録'!A24</f>
        <v>0</v>
      </c>
      <c r="B21">
        <f>'登録'!B24</f>
        <v>0</v>
      </c>
      <c r="C21" s="116">
        <f>'１区'!R23</f>
        <v>0</v>
      </c>
      <c r="D21" s="116">
        <f>'２区'!R23</f>
        <v>0</v>
      </c>
      <c r="E21" s="116">
        <f>'３区'!R23</f>
        <v>0</v>
      </c>
      <c r="F21" s="116">
        <f>'４区'!R23</f>
        <v>0</v>
      </c>
      <c r="G21" s="116">
        <f>'５区'!R23</f>
        <v>0</v>
      </c>
      <c r="H21" s="116">
        <f>'６区'!R23</f>
        <v>0</v>
      </c>
      <c r="J21" s="116" t="e">
        <f t="shared" si="0"/>
        <v>#N/A</v>
      </c>
      <c r="K21" s="116" t="e">
        <f t="shared" si="1"/>
        <v>#N/A</v>
      </c>
      <c r="L21" s="116" t="e">
        <f t="shared" si="2"/>
        <v>#N/A</v>
      </c>
      <c r="M21" s="116" t="e">
        <f t="shared" si="3"/>
        <v>#N/A</v>
      </c>
      <c r="N21" s="116" t="e">
        <f t="shared" si="4"/>
        <v>#N/A</v>
      </c>
      <c r="O21" s="116" t="e">
        <f t="shared" si="5"/>
        <v>#N/A</v>
      </c>
      <c r="P21" s="117">
        <v>20</v>
      </c>
    </row>
    <row r="22" spans="1:16" ht="14.25">
      <c r="A22">
        <f>'登録'!A25</f>
        <v>0</v>
      </c>
      <c r="B22">
        <f>'登録'!B25</f>
        <v>0</v>
      </c>
      <c r="C22" s="116">
        <f>'１区'!R24</f>
        <v>0</v>
      </c>
      <c r="D22" s="116">
        <f>'２区'!R24</f>
        <v>0</v>
      </c>
      <c r="E22" s="116">
        <f>'３区'!R24</f>
        <v>0</v>
      </c>
      <c r="F22" s="116">
        <f>'４区'!R24</f>
        <v>0</v>
      </c>
      <c r="G22" s="116">
        <f>'５区'!R24</f>
        <v>0</v>
      </c>
      <c r="H22" s="116">
        <f>'６区'!R24</f>
        <v>0</v>
      </c>
      <c r="J22" s="116" t="e">
        <f t="shared" si="0"/>
        <v>#N/A</v>
      </c>
      <c r="K22" s="116" t="e">
        <f t="shared" si="1"/>
        <v>#N/A</v>
      </c>
      <c r="L22" s="116" t="e">
        <f t="shared" si="2"/>
        <v>#N/A</v>
      </c>
      <c r="M22" s="116" t="e">
        <f t="shared" si="3"/>
        <v>#N/A</v>
      </c>
      <c r="N22" s="116" t="e">
        <f t="shared" si="4"/>
        <v>#N/A</v>
      </c>
      <c r="O22" s="116" t="e">
        <f t="shared" si="5"/>
        <v>#N/A</v>
      </c>
      <c r="P22" s="117">
        <v>21</v>
      </c>
    </row>
    <row r="23" spans="1:16" ht="14.25">
      <c r="A23">
        <f>'登録'!A26</f>
        <v>0</v>
      </c>
      <c r="B23">
        <f>'登録'!B26</f>
        <v>0</v>
      </c>
      <c r="C23" s="116">
        <f>'１区'!R25</f>
        <v>0</v>
      </c>
      <c r="D23" s="116">
        <f>'２区'!R25</f>
        <v>0</v>
      </c>
      <c r="E23" s="116">
        <f>'３区'!R25</f>
        <v>0</v>
      </c>
      <c r="F23" s="116">
        <f>'４区'!R25</f>
        <v>0</v>
      </c>
      <c r="G23" s="116">
        <f>'５区'!R25</f>
        <v>0</v>
      </c>
      <c r="H23" s="116">
        <f>'６区'!R25</f>
        <v>0</v>
      </c>
      <c r="J23" s="116" t="e">
        <f t="shared" si="0"/>
        <v>#N/A</v>
      </c>
      <c r="K23" s="116" t="e">
        <f t="shared" si="1"/>
        <v>#N/A</v>
      </c>
      <c r="L23" s="116" t="e">
        <f t="shared" si="2"/>
        <v>#N/A</v>
      </c>
      <c r="M23" s="116" t="e">
        <f t="shared" si="3"/>
        <v>#N/A</v>
      </c>
      <c r="N23" s="116" t="e">
        <f t="shared" si="4"/>
        <v>#N/A</v>
      </c>
      <c r="O23" s="116" t="e">
        <f t="shared" si="5"/>
        <v>#N/A</v>
      </c>
      <c r="P23" s="117">
        <v>22</v>
      </c>
    </row>
    <row r="24" spans="1:16" ht="14.25">
      <c r="A24">
        <f>'登録'!A27</f>
        <v>0</v>
      </c>
      <c r="B24">
        <f>'登録'!B27</f>
        <v>0</v>
      </c>
      <c r="C24" s="116">
        <f>'１区'!R26</f>
        <v>0</v>
      </c>
      <c r="D24" s="116">
        <f>'２区'!R26</f>
        <v>0</v>
      </c>
      <c r="E24" s="116">
        <f>'３区'!R26</f>
        <v>0</v>
      </c>
      <c r="F24" s="116">
        <f>'４区'!R26</f>
        <v>0</v>
      </c>
      <c r="G24" s="116">
        <f>'５区'!R26</f>
        <v>0</v>
      </c>
      <c r="H24" s="116">
        <f>'６区'!R26</f>
        <v>0</v>
      </c>
      <c r="J24" s="116" t="e">
        <f t="shared" si="0"/>
        <v>#N/A</v>
      </c>
      <c r="K24" s="116" t="e">
        <f t="shared" si="1"/>
        <v>#N/A</v>
      </c>
      <c r="L24" s="116" t="e">
        <f t="shared" si="2"/>
        <v>#N/A</v>
      </c>
      <c r="M24" s="116" t="e">
        <f t="shared" si="3"/>
        <v>#N/A</v>
      </c>
      <c r="N24" s="116" t="e">
        <f t="shared" si="4"/>
        <v>#N/A</v>
      </c>
      <c r="O24" s="116" t="e">
        <f t="shared" si="5"/>
        <v>#N/A</v>
      </c>
      <c r="P24" s="117">
        <v>23</v>
      </c>
    </row>
    <row r="25" spans="1:16" ht="14.25">
      <c r="A25">
        <f>'登録'!A28</f>
        <v>0</v>
      </c>
      <c r="B25">
        <f>'登録'!B28</f>
        <v>0</v>
      </c>
      <c r="C25" s="116">
        <f>'１区'!R27</f>
        <v>0</v>
      </c>
      <c r="D25" s="116">
        <f>'２区'!R27</f>
        <v>0</v>
      </c>
      <c r="E25" s="116">
        <f>'３区'!R27</f>
        <v>0</v>
      </c>
      <c r="F25" s="116">
        <f>'４区'!R27</f>
        <v>0</v>
      </c>
      <c r="G25" s="116">
        <f>'５区'!R27</f>
        <v>0</v>
      </c>
      <c r="H25" s="116">
        <f>'６区'!R27</f>
        <v>0</v>
      </c>
      <c r="J25" s="116" t="e">
        <f t="shared" si="0"/>
        <v>#N/A</v>
      </c>
      <c r="K25" s="116" t="e">
        <f t="shared" si="1"/>
        <v>#N/A</v>
      </c>
      <c r="L25" s="116" t="e">
        <f t="shared" si="2"/>
        <v>#N/A</v>
      </c>
      <c r="M25" s="116" t="e">
        <f t="shared" si="3"/>
        <v>#N/A</v>
      </c>
      <c r="N25" s="116" t="e">
        <f t="shared" si="4"/>
        <v>#N/A</v>
      </c>
      <c r="O25" s="116" t="e">
        <f t="shared" si="5"/>
        <v>#N/A</v>
      </c>
      <c r="P25" s="117">
        <v>24</v>
      </c>
    </row>
    <row r="26" spans="1:16" ht="14.25">
      <c r="A26">
        <f>'登録'!A29</f>
        <v>0</v>
      </c>
      <c r="B26">
        <f>'登録'!B29</f>
        <v>0</v>
      </c>
      <c r="C26" s="116">
        <f>'１区'!R28</f>
        <v>0</v>
      </c>
      <c r="D26" s="116">
        <f>'２区'!R28</f>
        <v>0</v>
      </c>
      <c r="E26" s="116">
        <f>'３区'!R28</f>
        <v>0</v>
      </c>
      <c r="F26" s="116">
        <f>'４区'!R28</f>
        <v>0</v>
      </c>
      <c r="G26" s="116">
        <f>'５区'!R28</f>
        <v>0</v>
      </c>
      <c r="H26" s="116">
        <f>'６区'!R28</f>
        <v>0</v>
      </c>
      <c r="J26" s="116" t="e">
        <f t="shared" si="0"/>
        <v>#N/A</v>
      </c>
      <c r="K26" s="116" t="e">
        <f t="shared" si="1"/>
        <v>#N/A</v>
      </c>
      <c r="L26" s="116" t="e">
        <f t="shared" si="2"/>
        <v>#N/A</v>
      </c>
      <c r="M26" s="116" t="e">
        <f t="shared" si="3"/>
        <v>#N/A</v>
      </c>
      <c r="N26" s="116" t="e">
        <f t="shared" si="4"/>
        <v>#N/A</v>
      </c>
      <c r="O26" s="116" t="e">
        <f t="shared" si="5"/>
        <v>#N/A</v>
      </c>
      <c r="P26" s="117">
        <v>25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9"/>
  <sheetViews>
    <sheetView showGridLines="0" zoomScalePageLayoutView="0" workbookViewId="0" topLeftCell="A1">
      <selection activeCell="A10" sqref="A10"/>
    </sheetView>
  </sheetViews>
  <sheetFormatPr defaultColWidth="9.796875" defaultRowHeight="15"/>
  <cols>
    <col min="1" max="1" width="5.69921875" style="5" customWidth="1"/>
    <col min="2" max="2" width="8.69921875" style="5" customWidth="1"/>
    <col min="3" max="12" width="11.69921875" style="5" customWidth="1"/>
    <col min="13" max="16384" width="9.69921875" style="5" customWidth="1"/>
  </cols>
  <sheetData>
    <row r="1" s="1" customFormat="1" ht="14.25">
      <c r="B1" s="1" t="str">
        <f>'最初に'!C7</f>
        <v>平成２４年度　直鞍地区中学校　駅伝競走大会（男子）</v>
      </c>
    </row>
    <row r="2" spans="5:7" s="2" customFormat="1" ht="14.25">
      <c r="E2" s="1" t="s">
        <v>20</v>
      </c>
      <c r="G2" s="2" t="str">
        <f>'最初に'!C8</f>
        <v>平成２４年１０月１３日（土）　１０時４０分スタート</v>
      </c>
    </row>
    <row r="4" spans="1:15" ht="12">
      <c r="A4" s="13" t="s">
        <v>27</v>
      </c>
      <c r="B4" s="23" t="s">
        <v>23</v>
      </c>
      <c r="C4" s="3" t="s">
        <v>24</v>
      </c>
      <c r="D4" s="4">
        <v>1</v>
      </c>
      <c r="E4" s="4">
        <v>2</v>
      </c>
      <c r="F4" s="4">
        <v>3</v>
      </c>
      <c r="G4" s="4">
        <v>4</v>
      </c>
      <c r="H4" s="4">
        <v>5</v>
      </c>
      <c r="I4" s="4">
        <v>6</v>
      </c>
      <c r="J4" s="4">
        <v>7</v>
      </c>
      <c r="K4" s="4">
        <v>8</v>
      </c>
      <c r="L4" s="4">
        <v>9</v>
      </c>
      <c r="M4" s="133"/>
      <c r="N4" s="45"/>
      <c r="O4" s="45"/>
    </row>
    <row r="5" spans="1:13" ht="19.5" customHeight="1">
      <c r="A5" s="137">
        <v>2</v>
      </c>
      <c r="B5" s="138" t="s">
        <v>91</v>
      </c>
      <c r="C5" s="139" t="s">
        <v>93</v>
      </c>
      <c r="D5" s="139" t="s">
        <v>146</v>
      </c>
      <c r="E5" s="139" t="s">
        <v>147</v>
      </c>
      <c r="F5" s="139" t="s">
        <v>148</v>
      </c>
      <c r="G5" s="139" t="s">
        <v>149</v>
      </c>
      <c r="H5" s="139" t="s">
        <v>150</v>
      </c>
      <c r="I5" s="139" t="s">
        <v>151</v>
      </c>
      <c r="J5" s="139" t="s">
        <v>152</v>
      </c>
      <c r="K5" s="139" t="s">
        <v>153</v>
      </c>
      <c r="L5" s="139" t="s">
        <v>154</v>
      </c>
      <c r="M5" s="134"/>
    </row>
    <row r="6" spans="1:13" ht="19.5" customHeight="1">
      <c r="A6" s="137">
        <v>5</v>
      </c>
      <c r="B6" s="138" t="s">
        <v>92</v>
      </c>
      <c r="C6" s="139" t="s">
        <v>136</v>
      </c>
      <c r="D6" s="139" t="s">
        <v>137</v>
      </c>
      <c r="E6" s="139" t="s">
        <v>138</v>
      </c>
      <c r="F6" s="139" t="s">
        <v>139</v>
      </c>
      <c r="G6" s="139" t="s">
        <v>140</v>
      </c>
      <c r="H6" s="139" t="s">
        <v>141</v>
      </c>
      <c r="I6" s="139" t="s">
        <v>142</v>
      </c>
      <c r="J6" s="139" t="s">
        <v>143</v>
      </c>
      <c r="K6" s="139" t="s">
        <v>144</v>
      </c>
      <c r="L6" s="139" t="s">
        <v>145</v>
      </c>
      <c r="M6" s="134"/>
    </row>
    <row r="7" spans="1:13" ht="19.5" customHeight="1">
      <c r="A7" s="137">
        <v>6</v>
      </c>
      <c r="B7" s="138" t="s">
        <v>165</v>
      </c>
      <c r="C7" s="139" t="s">
        <v>166</v>
      </c>
      <c r="D7" s="139" t="s">
        <v>167</v>
      </c>
      <c r="E7" s="139" t="s">
        <v>168</v>
      </c>
      <c r="F7" s="139" t="s">
        <v>169</v>
      </c>
      <c r="G7" s="139" t="s">
        <v>170</v>
      </c>
      <c r="H7" s="139" t="s">
        <v>171</v>
      </c>
      <c r="I7" s="139" t="s">
        <v>172</v>
      </c>
      <c r="J7" s="139" t="s">
        <v>173</v>
      </c>
      <c r="K7" s="139" t="s">
        <v>174</v>
      </c>
      <c r="L7" s="139"/>
      <c r="M7" s="134"/>
    </row>
    <row r="8" spans="1:13" ht="19.5" customHeight="1">
      <c r="A8" s="137">
        <v>8</v>
      </c>
      <c r="B8" s="138" t="s">
        <v>112</v>
      </c>
      <c r="C8" s="139" t="s">
        <v>95</v>
      </c>
      <c r="D8" s="139" t="s">
        <v>113</v>
      </c>
      <c r="E8" s="139" t="s">
        <v>114</v>
      </c>
      <c r="F8" s="139" t="s">
        <v>115</v>
      </c>
      <c r="G8" s="139" t="s">
        <v>116</v>
      </c>
      <c r="H8" s="139" t="s">
        <v>117</v>
      </c>
      <c r="I8" s="139" t="s">
        <v>118</v>
      </c>
      <c r="J8" s="139" t="s">
        <v>119</v>
      </c>
      <c r="K8" s="139" t="s">
        <v>120</v>
      </c>
      <c r="L8" s="139"/>
      <c r="M8" s="134"/>
    </row>
    <row r="9" spans="1:13" ht="19.5" customHeight="1">
      <c r="A9" s="137">
        <v>9</v>
      </c>
      <c r="B9" s="138" t="s">
        <v>121</v>
      </c>
      <c r="C9" s="139" t="s">
        <v>94</v>
      </c>
      <c r="D9" s="139" t="s">
        <v>122</v>
      </c>
      <c r="E9" s="139" t="s">
        <v>123</v>
      </c>
      <c r="F9" s="139" t="s">
        <v>124</v>
      </c>
      <c r="G9" s="139" t="s">
        <v>125</v>
      </c>
      <c r="H9" s="139" t="s">
        <v>126</v>
      </c>
      <c r="I9" s="139" t="s">
        <v>127</v>
      </c>
      <c r="J9" s="139" t="s">
        <v>128</v>
      </c>
      <c r="K9" s="139" t="s">
        <v>129</v>
      </c>
      <c r="L9" s="139" t="s">
        <v>130</v>
      </c>
      <c r="M9" s="134"/>
    </row>
    <row r="10" spans="1:13" ht="19.5" customHeight="1">
      <c r="A10" s="137" t="s">
        <v>175</v>
      </c>
      <c r="B10" s="138" t="s">
        <v>131</v>
      </c>
      <c r="C10" s="139" t="s">
        <v>94</v>
      </c>
      <c r="D10" s="139" t="s">
        <v>129</v>
      </c>
      <c r="E10" s="139" t="s">
        <v>128</v>
      </c>
      <c r="F10" s="139" t="s">
        <v>132</v>
      </c>
      <c r="G10" s="139" t="s">
        <v>133</v>
      </c>
      <c r="H10" s="139" t="s">
        <v>134</v>
      </c>
      <c r="I10" s="139" t="s">
        <v>135</v>
      </c>
      <c r="J10" s="139" t="s">
        <v>125</v>
      </c>
      <c r="K10" s="139" t="s">
        <v>126</v>
      </c>
      <c r="L10" s="139" t="s">
        <v>124</v>
      </c>
      <c r="M10" s="134"/>
    </row>
    <row r="11" spans="1:13" ht="19.5" customHeight="1">
      <c r="A11" s="137">
        <v>11</v>
      </c>
      <c r="B11" s="138" t="s">
        <v>89</v>
      </c>
      <c r="C11" s="139" t="s">
        <v>155</v>
      </c>
      <c r="D11" s="139" t="s">
        <v>156</v>
      </c>
      <c r="E11" s="139" t="s">
        <v>157</v>
      </c>
      <c r="F11" s="139" t="s">
        <v>158</v>
      </c>
      <c r="G11" s="139" t="s">
        <v>159</v>
      </c>
      <c r="H11" s="139" t="s">
        <v>160</v>
      </c>
      <c r="I11" s="139" t="s">
        <v>161</v>
      </c>
      <c r="J11" s="139" t="s">
        <v>162</v>
      </c>
      <c r="K11" s="139" t="s">
        <v>163</v>
      </c>
      <c r="L11" s="139" t="s">
        <v>164</v>
      </c>
      <c r="M11" s="134"/>
    </row>
    <row r="12" spans="1:13" ht="19.5" customHeight="1">
      <c r="A12" s="137"/>
      <c r="B12" s="138"/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4"/>
    </row>
    <row r="13" spans="1:13" ht="19.5" customHeight="1">
      <c r="A13" s="137"/>
      <c r="B13" s="138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4"/>
    </row>
    <row r="14" spans="1:13" ht="19.5" customHeight="1">
      <c r="A14" s="137"/>
      <c r="B14" s="138"/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4"/>
    </row>
    <row r="15" spans="1:13" ht="19.5" customHeight="1">
      <c r="A15" s="137"/>
      <c r="B15" s="138"/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4"/>
    </row>
    <row r="16" spans="1:13" ht="19.5" customHeight="1">
      <c r="A16" s="137"/>
      <c r="B16" s="138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4"/>
    </row>
    <row r="17" spans="1:13" ht="19.5" customHeight="1">
      <c r="A17" s="137"/>
      <c r="B17" s="138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4"/>
    </row>
    <row r="18" spans="1:13" ht="19.5" customHeight="1">
      <c r="A18" s="137"/>
      <c r="B18" s="138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4"/>
    </row>
    <row r="19" spans="1:13" ht="19.5" customHeight="1">
      <c r="A19" s="137"/>
      <c r="B19" s="138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4"/>
    </row>
    <row r="20" spans="1:13" ht="19.5" customHeight="1">
      <c r="A20" s="137"/>
      <c r="B20" s="138"/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4"/>
    </row>
    <row r="21" spans="1:13" ht="19.5" customHeight="1">
      <c r="A21" s="137"/>
      <c r="B21" s="138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4"/>
    </row>
    <row r="22" spans="1:13" ht="19.5" customHeight="1">
      <c r="A22" s="137"/>
      <c r="B22" s="138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4"/>
    </row>
    <row r="23" spans="1:13" ht="19.5" customHeight="1">
      <c r="A23" s="137"/>
      <c r="B23" s="138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4"/>
    </row>
    <row r="24" spans="1:13" ht="19.5" customHeight="1">
      <c r="A24" s="137"/>
      <c r="B24" s="138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4"/>
    </row>
    <row r="25" spans="1:13" ht="19.5" customHeight="1">
      <c r="A25" s="137"/>
      <c r="B25" s="138"/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4"/>
    </row>
    <row r="26" spans="1:13" ht="19.5" customHeight="1">
      <c r="A26" s="137"/>
      <c r="B26" s="138"/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4"/>
    </row>
    <row r="27" spans="1:13" ht="19.5" customHeight="1">
      <c r="A27" s="137"/>
      <c r="B27" s="138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4"/>
    </row>
    <row r="28" spans="1:13" ht="19.5" customHeight="1">
      <c r="A28" s="137"/>
      <c r="B28" s="138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4"/>
    </row>
    <row r="29" spans="1:13" ht="19.5" customHeight="1">
      <c r="A29" s="137"/>
      <c r="B29" s="138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4"/>
    </row>
  </sheetData>
  <sheetProtection/>
  <printOptions horizontalCentered="1" verticalCentered="1"/>
  <pageMargins left="0.1968503937007874" right="0.1968503937007874" top="0.1968503937007874" bottom="0.1968503937007874" header="0" footer="0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9"/>
  <sheetViews>
    <sheetView showGridLines="0" view="pageBreakPreview" zoomScale="60" zoomScalePageLayoutView="0" workbookViewId="0" topLeftCell="A1">
      <selection activeCell="L10" sqref="L10"/>
    </sheetView>
  </sheetViews>
  <sheetFormatPr defaultColWidth="9.796875" defaultRowHeight="15"/>
  <cols>
    <col min="1" max="6" width="3.3984375" style="5" customWidth="1"/>
    <col min="7" max="8" width="1.203125" style="5" customWidth="1"/>
    <col min="9" max="9" width="5.69921875" style="5" customWidth="1"/>
    <col min="10" max="10" width="8.69921875" style="5" customWidth="1"/>
    <col min="11" max="17" width="12.69921875" style="5" customWidth="1"/>
    <col min="18" max="19" width="10.69921875" style="5" customWidth="1"/>
    <col min="20" max="27" width="10.69921875" style="69" customWidth="1"/>
    <col min="28" max="16384" width="9.69921875" style="5" customWidth="1"/>
  </cols>
  <sheetData>
    <row r="1" s="1" customFormat="1" ht="14.25">
      <c r="J1" s="1" t="str">
        <f>'最初に'!C7</f>
        <v>平成２４年度　直鞍地区中学校　駅伝競走大会（男子）</v>
      </c>
    </row>
    <row r="2" s="2" customFormat="1" ht="14.25">
      <c r="M2" s="1" t="s">
        <v>72</v>
      </c>
    </row>
    <row r="3" ht="14.25">
      <c r="Q3" s="7" t="str">
        <f>'最初に'!C8</f>
        <v>平成２４年１０月１３日（土）　１０時４０分スタート</v>
      </c>
    </row>
    <row r="4" spans="1:27" ht="12">
      <c r="A4" s="3" t="s">
        <v>75</v>
      </c>
      <c r="B4" s="3" t="s">
        <v>76</v>
      </c>
      <c r="C4" s="3" t="s">
        <v>77</v>
      </c>
      <c r="D4" s="3" t="s">
        <v>78</v>
      </c>
      <c r="E4" s="3" t="s">
        <v>79</v>
      </c>
      <c r="F4" s="3" t="s">
        <v>80</v>
      </c>
      <c r="G4" s="134"/>
      <c r="H4" s="135"/>
      <c r="I4" s="13" t="s">
        <v>27</v>
      </c>
      <c r="J4" s="23" t="s">
        <v>23</v>
      </c>
      <c r="K4" s="3" t="s">
        <v>24</v>
      </c>
      <c r="L4" s="4" t="s">
        <v>46</v>
      </c>
      <c r="M4" s="4" t="s">
        <v>47</v>
      </c>
      <c r="N4" s="4" t="s">
        <v>48</v>
      </c>
      <c r="O4" s="4" t="s">
        <v>49</v>
      </c>
      <c r="P4" s="4" t="s">
        <v>50</v>
      </c>
      <c r="Q4" s="4" t="s">
        <v>51</v>
      </c>
      <c r="R4" s="133"/>
      <c r="S4" s="45"/>
      <c r="T4" s="5"/>
      <c r="U4" s="5"/>
      <c r="V4" s="5"/>
      <c r="W4" s="5"/>
      <c r="X4" s="5"/>
      <c r="Y4" s="5"/>
      <c r="Z4" s="5"/>
      <c r="AA4" s="5"/>
    </row>
    <row r="5" spans="1:27" ht="19.5" customHeight="1">
      <c r="A5" s="6">
        <v>1</v>
      </c>
      <c r="B5" s="6">
        <v>2</v>
      </c>
      <c r="C5" s="6">
        <v>3</v>
      </c>
      <c r="D5" s="6">
        <v>7</v>
      </c>
      <c r="E5" s="6">
        <v>5</v>
      </c>
      <c r="F5" s="6">
        <v>6</v>
      </c>
      <c r="G5" s="134"/>
      <c r="H5" s="135"/>
      <c r="I5" s="13">
        <f>IF('登録'!A5=0,"",'登録'!A5)</f>
        <v>2</v>
      </c>
      <c r="J5" s="23" t="str">
        <f>IF('登録'!B5="","",'登録'!B5)</f>
        <v>直方第二</v>
      </c>
      <c r="K5" s="3" t="str">
        <f>IF('登録'!C5="","",'登録'!C5)</f>
        <v>佐藤　正弘</v>
      </c>
      <c r="L5" s="3" t="str">
        <f>IF(A5=0,"",LOOKUP(A5,'登録'!$D$4:$L$4,'登録'!$D5:$L5))</f>
        <v>田島　久之③</v>
      </c>
      <c r="M5" s="3" t="str">
        <f>IF(B5=0,"",LOOKUP(B5,'登録'!$D$4:$L$4,'登録'!$D5:$L5))</f>
        <v>林　理空③</v>
      </c>
      <c r="N5" s="3" t="str">
        <f>IF(C5=0,"",LOOKUP(C5,'登録'!$D$4:$L$4,'登録'!$D5:$L5))</f>
        <v>藤川　直人③</v>
      </c>
      <c r="O5" s="3" t="str">
        <f>IF(D5=0,"",LOOKUP(D5,'登録'!$D$4:$L$4,'登録'!$D5:$L5))</f>
        <v>平尾　剛①</v>
      </c>
      <c r="P5" s="3" t="str">
        <f>IF(E5=0,"",LOOKUP(E5,'登録'!$D$4:$L$4,'登録'!$D5:$L5))</f>
        <v>藤脇　蓮③</v>
      </c>
      <c r="Q5" s="3" t="str">
        <f>IF(F5=0,"",LOOKUP(F5,'登録'!$D$4:$L$4,'登録'!$D5:$L5))</f>
        <v>原田　滉大③</v>
      </c>
      <c r="R5" s="134"/>
      <c r="T5" s="5"/>
      <c r="U5" s="5"/>
      <c r="V5" s="5"/>
      <c r="W5" s="5"/>
      <c r="X5" s="5"/>
      <c r="Y5" s="5"/>
      <c r="Z5" s="5"/>
      <c r="AA5" s="5"/>
    </row>
    <row r="6" spans="1:27" ht="19.5" customHeight="1">
      <c r="A6" s="6">
        <v>1</v>
      </c>
      <c r="B6" s="6">
        <v>2</v>
      </c>
      <c r="C6" s="6">
        <v>3</v>
      </c>
      <c r="D6" s="6">
        <v>7</v>
      </c>
      <c r="E6" s="6">
        <v>4</v>
      </c>
      <c r="F6" s="6">
        <v>6</v>
      </c>
      <c r="G6" s="134"/>
      <c r="H6" s="135"/>
      <c r="I6" s="13">
        <f>IF('登録'!A6=0,"",'登録'!A6)</f>
        <v>5</v>
      </c>
      <c r="J6" s="23" t="str">
        <f>IF('登録'!B6="","",'登録'!B6)</f>
        <v>宮田</v>
      </c>
      <c r="K6" s="3" t="str">
        <f>IF('登録'!C6="","",'登録'!C6)</f>
        <v>山口　将大</v>
      </c>
      <c r="L6" s="3" t="str">
        <f>IF(A6=0,"",LOOKUP(A6,'登録'!$D$4:$L$4,'登録'!$D6:$L6))</f>
        <v>副田　典岐②</v>
      </c>
      <c r="M6" s="3" t="str">
        <f>IF(B6=0,"",LOOKUP(B6,'登録'!$D$4:$L$4,'登録'!$D6:$L6))</f>
        <v>浦川　佑馬②</v>
      </c>
      <c r="N6" s="3" t="str">
        <f>IF(C6=0,"",LOOKUP(C6,'登録'!$D$4:$L$4,'登録'!$D6:$L6))</f>
        <v>伊藤　魁斗①</v>
      </c>
      <c r="O6" s="3" t="str">
        <f>IF(D6=0,"",LOOKUP(D6,'登録'!$D$4:$L$4,'登録'!$D6:$L6))</f>
        <v>林田　和也②</v>
      </c>
      <c r="P6" s="3" t="str">
        <f>IF(E6=0,"",LOOKUP(E6,'登録'!$D$4:$L$4,'登録'!$D6:$L6))</f>
        <v>横矢　知剛②</v>
      </c>
      <c r="Q6" s="3" t="str">
        <f>IF(F6=0,"",LOOKUP(F6,'登録'!$D$4:$L$4,'登録'!$D6:$L6))</f>
        <v>守田　鉄平②</v>
      </c>
      <c r="R6" s="134"/>
      <c r="T6" s="5"/>
      <c r="U6" s="5"/>
      <c r="V6" s="5"/>
      <c r="W6" s="5"/>
      <c r="X6" s="5"/>
      <c r="Y6" s="5"/>
      <c r="Z6" s="5"/>
      <c r="AA6" s="5"/>
    </row>
    <row r="7" spans="1:27" ht="19.5" customHeight="1">
      <c r="A7" s="6">
        <v>5</v>
      </c>
      <c r="B7" s="6">
        <v>4</v>
      </c>
      <c r="C7" s="6">
        <v>3</v>
      </c>
      <c r="D7" s="6">
        <v>6</v>
      </c>
      <c r="E7" s="6">
        <v>2</v>
      </c>
      <c r="F7" s="6">
        <v>1</v>
      </c>
      <c r="G7" s="134"/>
      <c r="H7" s="135"/>
      <c r="I7" s="13">
        <f>IF('登録'!A7=0,"",'登録'!A7)</f>
        <v>6</v>
      </c>
      <c r="J7" s="23" t="str">
        <f>IF('登録'!B7="","",'登録'!B7)</f>
        <v>宮田光陵</v>
      </c>
      <c r="K7" s="3" t="str">
        <f>IF('登録'!C7="","",'登録'!C7)</f>
        <v>山地　貴博</v>
      </c>
      <c r="L7" s="3" t="str">
        <f>IF(A7=0,"",LOOKUP(A7,'登録'!$D$4:$L$4,'登録'!$D7:$L7))</f>
        <v>南　　汰河②</v>
      </c>
      <c r="M7" s="3" t="str">
        <f>IF(B7=0,"",LOOKUP(B7,'登録'!$D$4:$L$4,'登録'!$D7:$L7))</f>
        <v>森脇　隆之介③</v>
      </c>
      <c r="N7" s="3" t="str">
        <f>IF(C7=0,"",LOOKUP(C7,'登録'!$D$4:$L$4,'登録'!$D7:$L7))</f>
        <v>福島　　潤③</v>
      </c>
      <c r="O7" s="3" t="str">
        <f>IF(D7=0,"",LOOKUP(D7,'登録'!$D$4:$L$4,'登録'!$D7:$L7))</f>
        <v>山中　悠生②</v>
      </c>
      <c r="P7" s="3" t="str">
        <f>IF(E7=0,"",LOOKUP(E7,'登録'!$D$4:$L$4,'登録'!$D7:$L7))</f>
        <v>木下　大貴③</v>
      </c>
      <c r="Q7" s="3" t="str">
        <f>IF(F7=0,"",LOOKUP(F7,'登録'!$D$4:$L$4,'登録'!$D7:$L7))</f>
        <v>川上　魁斗③</v>
      </c>
      <c r="R7" s="134"/>
      <c r="T7" s="5"/>
      <c r="U7" s="5"/>
      <c r="V7" s="5"/>
      <c r="W7" s="5"/>
      <c r="X7" s="5"/>
      <c r="Y7" s="5"/>
      <c r="Z7" s="5"/>
      <c r="AA7" s="5"/>
    </row>
    <row r="8" spans="1:27" ht="19.5" customHeight="1">
      <c r="A8" s="6">
        <v>4</v>
      </c>
      <c r="B8" s="6">
        <v>2</v>
      </c>
      <c r="C8" s="6">
        <v>7</v>
      </c>
      <c r="D8" s="6">
        <v>5</v>
      </c>
      <c r="E8" s="6">
        <v>3</v>
      </c>
      <c r="F8" s="6">
        <v>1</v>
      </c>
      <c r="G8" s="134"/>
      <c r="H8" s="135"/>
      <c r="I8" s="13">
        <f>IF('登録'!A8=0,"",'登録'!A8)</f>
        <v>8</v>
      </c>
      <c r="J8" s="23" t="str">
        <f>IF('登録'!B8="","",'登録'!B8)</f>
        <v>小竹</v>
      </c>
      <c r="K8" s="3" t="str">
        <f>IF('登録'!C8="","",'登録'!C8)</f>
        <v>馬庭　健二</v>
      </c>
      <c r="L8" s="3" t="str">
        <f>IF(A8=0,"",LOOKUP(A8,'登録'!$D$4:$L$4,'登録'!$D8:$L8))</f>
        <v>寺田　響②</v>
      </c>
      <c r="M8" s="3" t="str">
        <f>IF(B8=0,"",LOOKUP(B8,'登録'!$D$4:$L$4,'登録'!$D8:$L8))</f>
        <v>佐糸　翔平③</v>
      </c>
      <c r="N8" s="3" t="str">
        <f>IF(C8=0,"",LOOKUP(C8,'登録'!$D$4:$L$4,'登録'!$D8:$L8))</f>
        <v>崎山　颯人①</v>
      </c>
      <c r="O8" s="3" t="str">
        <f>IF(D8=0,"",LOOKUP(D8,'登録'!$D$4:$L$4,'登録'!$D8:$L8))</f>
        <v>神谷　龍之介②</v>
      </c>
      <c r="P8" s="3" t="str">
        <f>IF(E8=0,"",LOOKUP(E8,'登録'!$D$4:$L$4,'登録'!$D8:$L8))</f>
        <v>中村　匠③</v>
      </c>
      <c r="Q8" s="3" t="str">
        <f>IF(F8=0,"",LOOKUP(F8,'登録'!$D$4:$L$4,'登録'!$D8:$L8))</f>
        <v>熊谷　幸一郎③</v>
      </c>
      <c r="R8" s="134"/>
      <c r="T8" s="5"/>
      <c r="U8" s="5"/>
      <c r="V8" s="5"/>
      <c r="W8" s="5"/>
      <c r="X8" s="5"/>
      <c r="Y8" s="5"/>
      <c r="Z8" s="5"/>
      <c r="AA8" s="5"/>
    </row>
    <row r="9" spans="1:27" ht="19.5" customHeight="1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134"/>
      <c r="H9" s="135"/>
      <c r="I9" s="13">
        <f>IF('登録'!A9=0,"",'登録'!A9)</f>
        <v>9</v>
      </c>
      <c r="J9" s="23" t="str">
        <f>IF('登録'!B9="","",'登録'!B9)</f>
        <v>鞍手北Ａ</v>
      </c>
      <c r="K9" s="3" t="str">
        <f>IF('登録'!C9="","",'登録'!C9)</f>
        <v>徳永　真次</v>
      </c>
      <c r="L9" s="3" t="str">
        <f>IF(A9=0,"",LOOKUP(A9,'登録'!$D$4:$L$4,'登録'!$D9:$L9))</f>
        <v>岩城　歩夢②</v>
      </c>
      <c r="M9" s="3" t="str">
        <f>IF(B9=0,"",LOOKUP(B9,'登録'!$D$4:$L$4,'登録'!$D9:$L9))</f>
        <v>黒田　啓太③</v>
      </c>
      <c r="N9" s="3" t="str">
        <f>IF(C9=0,"",LOOKUP(C9,'登録'!$D$4:$L$4,'登録'!$D9:$L9))</f>
        <v>嶋津　毅①</v>
      </c>
      <c r="O9" s="3" t="str">
        <f>IF(D9=0,"",LOOKUP(D9,'登録'!$D$4:$L$4,'登録'!$D9:$L9))</f>
        <v>高野　凌汰②</v>
      </c>
      <c r="P9" s="3" t="str">
        <f>IF(E9=0,"",LOOKUP(E9,'登録'!$D$4:$L$4,'登録'!$D9:$L9))</f>
        <v>朝原　望②</v>
      </c>
      <c r="Q9" s="3" t="str">
        <f>IF(F9=0,"",LOOKUP(F9,'登録'!$D$4:$L$4,'登録'!$D9:$L9))</f>
        <v>岸本　拓三②</v>
      </c>
      <c r="R9" s="134"/>
      <c r="T9" s="5"/>
      <c r="U9" s="5"/>
      <c r="V9" s="5"/>
      <c r="W9" s="5"/>
      <c r="X9" s="5"/>
      <c r="Y9" s="5"/>
      <c r="Z9" s="5"/>
      <c r="AA9" s="5"/>
    </row>
    <row r="10" spans="1:27" ht="19.5" customHeight="1">
      <c r="A10" s="6">
        <v>1</v>
      </c>
      <c r="B10" s="6">
        <v>2</v>
      </c>
      <c r="C10" s="6">
        <v>3</v>
      </c>
      <c r="D10" s="6">
        <v>5</v>
      </c>
      <c r="E10" s="6">
        <v>4</v>
      </c>
      <c r="F10" s="6">
        <v>6</v>
      </c>
      <c r="G10" s="134"/>
      <c r="H10" s="135"/>
      <c r="I10" s="13" t="str">
        <f>IF('登録'!A10=0,"",'登録'!A10)</f>
        <v>9b</v>
      </c>
      <c r="J10" s="23" t="str">
        <f>IF('登録'!B10="","",'登録'!B10)</f>
        <v>鞍手北Ｂ</v>
      </c>
      <c r="K10" s="3" t="str">
        <f>IF('登録'!C10="","",'登録'!C10)</f>
        <v>徳永　真次</v>
      </c>
      <c r="L10" s="3" t="str">
        <f>IF(A10=0,"",LOOKUP(A10,'登録'!$D$4:$L$4,'登録'!$D10:$L10))</f>
        <v>縄田　尚斗①</v>
      </c>
      <c r="M10" s="3" t="str">
        <f>IF(B10=0,"",LOOKUP(B10,'登録'!$D$4:$L$4,'登録'!$D10:$L10))</f>
        <v>林　幸季③</v>
      </c>
      <c r="N10" s="3" t="str">
        <f>IF(C10=0,"",LOOKUP(C10,'登録'!$D$4:$L$4,'登録'!$D10:$L10))</f>
        <v>大村　友希①</v>
      </c>
      <c r="O10" s="3" t="str">
        <f>IF(D10=0,"",LOOKUP(D10,'登録'!$D$4:$L$4,'登録'!$D10:$L10))</f>
        <v>依藤　晃②</v>
      </c>
      <c r="P10" s="3" t="str">
        <f>IF(E10=0,"",LOOKUP(E10,'登録'!$D$4:$L$4,'登録'!$D10:$L10))</f>
        <v>境　智裕②</v>
      </c>
      <c r="Q10" s="3" t="str">
        <f>IF(F10=0,"",LOOKUP(F10,'登録'!$D$4:$L$4,'登録'!$D10:$L10))</f>
        <v>谷口　友太①</v>
      </c>
      <c r="R10" s="134"/>
      <c r="T10" s="5"/>
      <c r="U10" s="5"/>
      <c r="V10" s="5"/>
      <c r="W10" s="5"/>
      <c r="X10" s="5"/>
      <c r="Y10" s="5"/>
      <c r="Z10" s="5"/>
      <c r="AA10" s="5"/>
    </row>
    <row r="11" spans="1:27" ht="19.5" customHeight="1">
      <c r="A11" s="6">
        <v>2</v>
      </c>
      <c r="B11" s="6">
        <v>4</v>
      </c>
      <c r="C11" s="6">
        <v>3</v>
      </c>
      <c r="D11" s="6">
        <v>6</v>
      </c>
      <c r="E11" s="6">
        <v>5</v>
      </c>
      <c r="F11" s="6">
        <v>1</v>
      </c>
      <c r="G11" s="134"/>
      <c r="H11" s="135"/>
      <c r="I11" s="13">
        <f>IF('登録'!A11=0,"",'登録'!A11)</f>
        <v>11</v>
      </c>
      <c r="J11" s="23" t="str">
        <f>IF('登録'!B11="","",'登録'!B11)</f>
        <v>若宮</v>
      </c>
      <c r="K11" s="3" t="str">
        <f>IF('登録'!C11="","",'登録'!C11)</f>
        <v>岸　勝敏</v>
      </c>
      <c r="L11" s="3" t="str">
        <f>IF(A11=0,"",LOOKUP(A11,'登録'!$D$4:$L$4,'登録'!$D11:$L11))</f>
        <v>安永　大志③</v>
      </c>
      <c r="M11" s="3" t="str">
        <f>IF(B11=0,"",LOOKUP(B11,'登録'!$D$4:$L$4,'登録'!$D11:$L11))</f>
        <v>本田　祐介②</v>
      </c>
      <c r="N11" s="3" t="str">
        <f>IF(C11=0,"",LOOKUP(C11,'登録'!$D$4:$L$4,'登録'!$D11:$L11))</f>
        <v>瀨戸　雅徳②</v>
      </c>
      <c r="O11" s="3" t="str">
        <f>IF(D11=0,"",LOOKUP(D11,'登録'!$D$4:$L$4,'登録'!$D11:$L11))</f>
        <v>古賀　淳志①</v>
      </c>
      <c r="P11" s="3" t="str">
        <f>IF(E11=0,"",LOOKUP(E11,'登録'!$D$4:$L$4,'登録'!$D11:$L11))</f>
        <v>神谷　拓実②</v>
      </c>
      <c r="Q11" s="3" t="str">
        <f>IF(F11=0,"",LOOKUP(F11,'登録'!$D$4:$L$4,'登録'!$D11:$L11))</f>
        <v>中川　廉③</v>
      </c>
      <c r="R11" s="134"/>
      <c r="T11" s="5"/>
      <c r="U11" s="5"/>
      <c r="V11" s="5"/>
      <c r="W11" s="5"/>
      <c r="X11" s="5"/>
      <c r="Y11" s="5"/>
      <c r="Z11" s="5"/>
      <c r="AA11" s="5"/>
    </row>
    <row r="12" spans="1:27" ht="19.5" customHeight="1">
      <c r="A12" s="6"/>
      <c r="B12" s="6"/>
      <c r="C12" s="6"/>
      <c r="D12" s="6"/>
      <c r="E12" s="6"/>
      <c r="F12" s="6">
        <v>0</v>
      </c>
      <c r="G12" s="134"/>
      <c r="H12" s="135"/>
      <c r="I12" s="13">
        <f>IF('登録'!A12=0,"",'登録'!A12)</f>
      </c>
      <c r="J12" s="23">
        <f>IF('登録'!B12="","",'登録'!B12)</f>
      </c>
      <c r="K12" s="3">
        <f>IF('登録'!C12="","",'登録'!C12)</f>
      </c>
      <c r="L12" s="3">
        <f>IF(A12=0,"",LOOKUP(A12,'登録'!$D$4:$L$4,'登録'!$D12:$L12))</f>
      </c>
      <c r="M12" s="3">
        <f>IF(B12=0,"",LOOKUP(B12,'登録'!$D$4:$L$4,'登録'!$D12:$L12))</f>
      </c>
      <c r="N12" s="3">
        <f>IF(C12=0,"",LOOKUP(C12,'登録'!$D$4:$L$4,'登録'!$D12:$L12))</f>
      </c>
      <c r="O12" s="3">
        <f>IF(D12=0,"",LOOKUP(D12,'登録'!$D$4:$L$4,'登録'!$D12:$L12))</f>
      </c>
      <c r="P12" s="3">
        <f>IF(E12=0,"",LOOKUP(E12,'登録'!$D$4:$L$4,'登録'!$D12:$L12))</f>
      </c>
      <c r="Q12" s="3">
        <f>IF(F12=0,"",LOOKUP(F12,'登録'!$D$4:$L$4,'登録'!$D12:$L12))</f>
      </c>
      <c r="R12" s="134"/>
      <c r="T12" s="5"/>
      <c r="U12" s="5"/>
      <c r="V12" s="5"/>
      <c r="W12" s="5"/>
      <c r="X12" s="5"/>
      <c r="Y12" s="5"/>
      <c r="Z12" s="5"/>
      <c r="AA12" s="5"/>
    </row>
    <row r="13" spans="1:27" ht="19.5" customHeight="1">
      <c r="A13" s="6"/>
      <c r="B13" s="6"/>
      <c r="C13" s="6"/>
      <c r="D13" s="6"/>
      <c r="E13" s="6"/>
      <c r="F13" s="6"/>
      <c r="G13" s="134"/>
      <c r="H13" s="135"/>
      <c r="I13" s="13">
        <f>IF('登録'!A13=0,"",'登録'!A13)</f>
      </c>
      <c r="J13" s="23">
        <f>IF('登録'!B13="","",'登録'!B13)</f>
      </c>
      <c r="K13" s="3">
        <f>IF('登録'!C13="","",'登録'!C13)</f>
      </c>
      <c r="L13" s="3">
        <f>IF(A13=0,"",LOOKUP(A13,'登録'!$D$4:$L$4,'登録'!$D13:$L13))</f>
      </c>
      <c r="M13" s="3">
        <f>IF(B13=0,"",LOOKUP(B13,'登録'!$D$4:$L$4,'登録'!$D13:$L13))</f>
      </c>
      <c r="N13" s="3">
        <f>IF(C13=0,"",LOOKUP(C13,'登録'!$D$4:$L$4,'登録'!$D13:$L13))</f>
      </c>
      <c r="O13" s="3">
        <f>IF(D13=0,"",LOOKUP(D13,'登録'!$D$4:$L$4,'登録'!$D13:$L13))</f>
      </c>
      <c r="P13" s="3">
        <f>IF(E13=0,"",LOOKUP(E13,'登録'!$D$4:$L$4,'登録'!$D13:$L13))</f>
      </c>
      <c r="Q13" s="3">
        <f>IF(F13=0,"",LOOKUP(F13,'登録'!$D$4:$L$4,'登録'!$D13:$L13))</f>
      </c>
      <c r="R13" s="134"/>
      <c r="T13" s="5"/>
      <c r="U13" s="5"/>
      <c r="V13" s="5"/>
      <c r="W13" s="5"/>
      <c r="X13" s="5"/>
      <c r="Y13" s="5"/>
      <c r="Z13" s="5"/>
      <c r="AA13" s="5"/>
    </row>
    <row r="14" spans="1:27" ht="19.5" customHeight="1">
      <c r="A14" s="6"/>
      <c r="B14" s="6"/>
      <c r="C14" s="6"/>
      <c r="D14" s="6"/>
      <c r="E14" s="6"/>
      <c r="F14" s="6"/>
      <c r="G14" s="134"/>
      <c r="H14" s="135"/>
      <c r="I14" s="13">
        <f>IF('登録'!A14=0,"",'登録'!A14)</f>
      </c>
      <c r="J14" s="23">
        <f>IF('登録'!B14="","",'登録'!B14)</f>
      </c>
      <c r="K14" s="3">
        <f>IF('登録'!C14="","",'登録'!C14)</f>
      </c>
      <c r="L14" s="3">
        <f>IF(A14=0,"",LOOKUP(A14,'登録'!$D$4:$L$4,'登録'!$D14:$L14))</f>
      </c>
      <c r="M14" s="3">
        <f>IF(B14=0,"",LOOKUP(B14,'登録'!$D$4:$L$4,'登録'!$D14:$L14))</f>
      </c>
      <c r="N14" s="3">
        <f>IF(C14=0,"",LOOKUP(C14,'登録'!$D$4:$L$4,'登録'!$D14:$L14))</f>
      </c>
      <c r="O14" s="3">
        <f>IF(D14=0,"",LOOKUP(D14,'登録'!$D$4:$L$4,'登録'!$D14:$L14))</f>
      </c>
      <c r="P14" s="3">
        <f>IF(E14=0,"",LOOKUP(E14,'登録'!$D$4:$L$4,'登録'!$D14:$L14))</f>
      </c>
      <c r="Q14" s="3">
        <f>IF(F14=0,"",LOOKUP(F14,'登録'!$D$4:$L$4,'登録'!$D14:$L14))</f>
      </c>
      <c r="R14" s="134"/>
      <c r="T14" s="5"/>
      <c r="U14" s="5"/>
      <c r="V14" s="5"/>
      <c r="W14" s="5"/>
      <c r="X14" s="5"/>
      <c r="Y14" s="5"/>
      <c r="Z14" s="5"/>
      <c r="AA14" s="5"/>
    </row>
    <row r="15" spans="1:27" ht="19.5" customHeight="1">
      <c r="A15" s="6"/>
      <c r="B15" s="6"/>
      <c r="C15" s="6"/>
      <c r="D15" s="6"/>
      <c r="E15" s="6"/>
      <c r="F15" s="6"/>
      <c r="G15" s="134"/>
      <c r="H15" s="135"/>
      <c r="I15" s="13">
        <f>IF('登録'!A15=0,"",'登録'!A15)</f>
      </c>
      <c r="J15" s="23">
        <f>IF('登録'!B15="","",'登録'!B15)</f>
      </c>
      <c r="K15" s="3">
        <f>IF('登録'!C15="","",'登録'!C15)</f>
      </c>
      <c r="L15" s="3">
        <f>IF(A15=0,"",LOOKUP(A15,'登録'!$D$4:$L$4,'登録'!$D15:$L15))</f>
      </c>
      <c r="M15" s="3">
        <f>IF(B15=0,"",LOOKUP(B15,'登録'!$D$4:$L$4,'登録'!$D15:$L15))</f>
      </c>
      <c r="N15" s="3">
        <f>IF(C15=0,"",LOOKUP(C15,'登録'!$D$4:$L$4,'登録'!$D15:$L15))</f>
      </c>
      <c r="O15" s="3">
        <f>IF(D15=0,"",LOOKUP(D15,'登録'!$D$4:$L$4,'登録'!$D15:$L15))</f>
      </c>
      <c r="P15" s="3">
        <f>IF(E15=0,"",LOOKUP(E15,'登録'!$D$4:$L$4,'登録'!$D15:$L15))</f>
      </c>
      <c r="Q15" s="3">
        <f>IF(F15=0,"",LOOKUP(F15,'登録'!$D$4:$L$4,'登録'!$D15:$L15))</f>
      </c>
      <c r="R15" s="134"/>
      <c r="T15" s="5"/>
      <c r="U15" s="5"/>
      <c r="V15" s="5"/>
      <c r="W15" s="5"/>
      <c r="X15" s="5"/>
      <c r="Y15" s="5"/>
      <c r="Z15" s="5"/>
      <c r="AA15" s="5"/>
    </row>
    <row r="16" spans="1:27" ht="19.5" customHeight="1">
      <c r="A16" s="6"/>
      <c r="B16" s="6"/>
      <c r="C16" s="6"/>
      <c r="D16" s="6"/>
      <c r="E16" s="6"/>
      <c r="F16" s="6"/>
      <c r="G16" s="134"/>
      <c r="H16" s="135"/>
      <c r="I16" s="13">
        <f>IF('登録'!A16=0,"",'登録'!A16)</f>
      </c>
      <c r="J16" s="23">
        <f>IF('登録'!B16="","",'登録'!B16)</f>
      </c>
      <c r="K16" s="3">
        <f>IF('登録'!C16="","",'登録'!C16)</f>
      </c>
      <c r="L16" s="3">
        <f>IF(A16=0,"",LOOKUP(A16,'登録'!$D$4:$L$4,'登録'!$D16:$L16))</f>
      </c>
      <c r="M16" s="3">
        <f>IF(B16=0,"",LOOKUP(B16,'登録'!$D$4:$L$4,'登録'!$D16:$L16))</f>
      </c>
      <c r="N16" s="3">
        <f>IF(C16=0,"",LOOKUP(C16,'登録'!$D$4:$L$4,'登録'!$D16:$L16))</f>
      </c>
      <c r="O16" s="3">
        <f>IF(D16=0,"",LOOKUP(D16,'登録'!$D$4:$L$4,'登録'!$D16:$L16))</f>
      </c>
      <c r="P16" s="3">
        <f>IF(E16=0,"",LOOKUP(E16,'登録'!$D$4:$L$4,'登録'!$D16:$L16))</f>
      </c>
      <c r="Q16" s="3">
        <f>IF(F16=0,"",LOOKUP(F16,'登録'!$D$4:$L$4,'登録'!$D16:$L16))</f>
      </c>
      <c r="R16" s="134"/>
      <c r="T16" s="5"/>
      <c r="U16" s="5"/>
      <c r="V16" s="5"/>
      <c r="W16" s="5"/>
      <c r="X16" s="5"/>
      <c r="Y16" s="5"/>
      <c r="Z16" s="5"/>
      <c r="AA16" s="5"/>
    </row>
    <row r="17" spans="1:27" ht="19.5" customHeight="1">
      <c r="A17" s="6"/>
      <c r="B17" s="6"/>
      <c r="C17" s="6"/>
      <c r="D17" s="6"/>
      <c r="E17" s="6"/>
      <c r="F17" s="6"/>
      <c r="G17" s="134"/>
      <c r="H17" s="135"/>
      <c r="I17" s="13">
        <f>IF('登録'!A17=0,"",'登録'!A17)</f>
      </c>
      <c r="J17" s="23">
        <f>IF('登録'!B17="","",'登録'!B17)</f>
      </c>
      <c r="K17" s="3">
        <f>IF('登録'!C17="","",'登録'!C17)</f>
      </c>
      <c r="L17" s="3">
        <f>IF(A17=0,"",LOOKUP(A17,'登録'!$D$4:$L$4,'登録'!$D17:$L17))</f>
      </c>
      <c r="M17" s="3">
        <f>IF(B17=0,"",LOOKUP(B17,'登録'!$D$4:$L$4,'登録'!$D17:$L17))</f>
      </c>
      <c r="N17" s="3">
        <f>IF(C17=0,"",LOOKUP(C17,'登録'!$D$4:$L$4,'登録'!$D17:$L17))</f>
      </c>
      <c r="O17" s="3">
        <f>IF(D17=0,"",LOOKUP(D17,'登録'!$D$4:$L$4,'登録'!$D17:$L17))</f>
      </c>
      <c r="P17" s="3">
        <f>IF(E17=0,"",LOOKUP(E17,'登録'!$D$4:$L$4,'登録'!$D17:$L17))</f>
      </c>
      <c r="Q17" s="3">
        <f>IF(F17=0,"",LOOKUP(F17,'登録'!$D$4:$L$4,'登録'!$D17:$L17))</f>
      </c>
      <c r="R17" s="134"/>
      <c r="T17" s="5"/>
      <c r="U17" s="5"/>
      <c r="V17" s="5"/>
      <c r="W17" s="5"/>
      <c r="X17" s="5"/>
      <c r="Y17" s="5"/>
      <c r="Z17" s="5"/>
      <c r="AA17" s="5"/>
    </row>
    <row r="18" spans="1:27" ht="19.5" customHeight="1">
      <c r="A18" s="6"/>
      <c r="B18" s="6"/>
      <c r="C18" s="6"/>
      <c r="D18" s="6"/>
      <c r="E18" s="6"/>
      <c r="F18" s="6"/>
      <c r="G18" s="134"/>
      <c r="H18" s="135"/>
      <c r="I18" s="13">
        <f>IF('登録'!A18=0,"",'登録'!A18)</f>
      </c>
      <c r="J18" s="23">
        <f>IF('登録'!B18="","",'登録'!B18)</f>
      </c>
      <c r="K18" s="3">
        <f>IF('登録'!C18="","",'登録'!C18)</f>
      </c>
      <c r="L18" s="3">
        <f>IF(A18=0,"",LOOKUP(A18,'登録'!$D$4:$L$4,'登録'!$D18:$L18))</f>
      </c>
      <c r="M18" s="3">
        <f>IF(B18=0,"",LOOKUP(B18,'登録'!$D$4:$L$4,'登録'!$D18:$L18))</f>
      </c>
      <c r="N18" s="3">
        <f>IF(C18=0,"",LOOKUP(C18,'登録'!$D$4:$L$4,'登録'!$D18:$L18))</f>
      </c>
      <c r="O18" s="3">
        <f>IF(D18=0,"",LOOKUP(D18,'登録'!$D$4:$L$4,'登録'!$D18:$L18))</f>
      </c>
      <c r="P18" s="3">
        <f>IF(E18=0,"",LOOKUP(E18,'登録'!$D$4:$L$4,'登録'!$D18:$L18))</f>
      </c>
      <c r="Q18" s="3">
        <f>IF(F18=0,"",LOOKUP(F18,'登録'!$D$4:$L$4,'登録'!$D18:$L18))</f>
      </c>
      <c r="R18" s="134"/>
      <c r="T18" s="5"/>
      <c r="U18" s="5"/>
      <c r="V18" s="5"/>
      <c r="W18" s="5"/>
      <c r="X18" s="5"/>
      <c r="Y18" s="5"/>
      <c r="Z18" s="5"/>
      <c r="AA18" s="5"/>
    </row>
    <row r="19" spans="1:27" ht="19.5" customHeight="1">
      <c r="A19" s="6"/>
      <c r="B19" s="6"/>
      <c r="C19" s="6"/>
      <c r="D19" s="6"/>
      <c r="E19" s="6"/>
      <c r="F19" s="6"/>
      <c r="G19" s="134"/>
      <c r="H19" s="135"/>
      <c r="I19" s="13">
        <f>IF('登録'!A19=0,"",'登録'!A19)</f>
      </c>
      <c r="J19" s="23">
        <f>IF('登録'!B19="","",'登録'!B19)</f>
      </c>
      <c r="K19" s="3">
        <f>IF('登録'!C19="","",'登録'!C19)</f>
      </c>
      <c r="L19" s="3">
        <f>IF(A19=0,"",LOOKUP(A19,'登録'!$D$4:$L$4,'登録'!$D19:$L19))</f>
      </c>
      <c r="M19" s="3">
        <f>IF(B19=0,"",LOOKUP(B19,'登録'!$D$4:$L$4,'登録'!$D19:$L19))</f>
      </c>
      <c r="N19" s="3">
        <f>IF(C19=0,"",LOOKUP(C19,'登録'!$D$4:$L$4,'登録'!$D19:$L19))</f>
      </c>
      <c r="O19" s="3">
        <f>IF(D19=0,"",LOOKUP(D19,'登録'!$D$4:$L$4,'登録'!$D19:$L19))</f>
      </c>
      <c r="P19" s="3">
        <f>IF(E19=0,"",LOOKUP(E19,'登録'!$D$4:$L$4,'登録'!$D19:$L19))</f>
      </c>
      <c r="Q19" s="3">
        <f>IF(F19=0,"",LOOKUP(F19,'登録'!$D$4:$L$4,'登録'!$D19:$L19))</f>
      </c>
      <c r="R19" s="134"/>
      <c r="T19" s="5"/>
      <c r="U19" s="5"/>
      <c r="V19" s="5"/>
      <c r="W19" s="5"/>
      <c r="X19" s="5"/>
      <c r="Y19" s="5"/>
      <c r="Z19" s="5"/>
      <c r="AA19" s="5"/>
    </row>
    <row r="20" spans="1:27" ht="19.5" customHeight="1">
      <c r="A20" s="6"/>
      <c r="B20" s="6"/>
      <c r="C20" s="6"/>
      <c r="D20" s="6"/>
      <c r="E20" s="6"/>
      <c r="F20" s="6"/>
      <c r="G20" s="134"/>
      <c r="H20" s="135"/>
      <c r="I20" s="13">
        <f>IF('登録'!A20=0,"",'登録'!A20)</f>
      </c>
      <c r="J20" s="23">
        <f>IF('登録'!B20="","",'登録'!B20)</f>
      </c>
      <c r="K20" s="3">
        <f>IF('登録'!C20="","",'登録'!C20)</f>
      </c>
      <c r="L20" s="3">
        <f>IF(A20=0,"",LOOKUP(A20,'登録'!$D$4:$L$4,'登録'!$D20:$L20))</f>
      </c>
      <c r="M20" s="3">
        <f>IF(B20=0,"",LOOKUP(B20,'登録'!$D$4:$L$4,'登録'!$D20:$L20))</f>
      </c>
      <c r="N20" s="3">
        <f>IF(C20=0,"",LOOKUP(C20,'登録'!$D$4:$L$4,'登録'!$D20:$L20))</f>
      </c>
      <c r="O20" s="3">
        <f>IF(D20=0,"",LOOKUP(D20,'登録'!$D$4:$L$4,'登録'!$D20:$L20))</f>
      </c>
      <c r="P20" s="3">
        <f>IF(E20=0,"",LOOKUP(E20,'登録'!$D$4:$L$4,'登録'!$D20:$L20))</f>
      </c>
      <c r="Q20" s="3">
        <f>IF(F20=0,"",LOOKUP(F20,'登録'!$D$4:$L$4,'登録'!$D20:$L20))</f>
      </c>
      <c r="R20" s="134"/>
      <c r="T20" s="5"/>
      <c r="U20" s="5"/>
      <c r="V20" s="5"/>
      <c r="W20" s="5"/>
      <c r="X20" s="5"/>
      <c r="Y20" s="5"/>
      <c r="Z20" s="5"/>
      <c r="AA20" s="5"/>
    </row>
    <row r="21" spans="1:27" ht="19.5" customHeight="1">
      <c r="A21" s="6"/>
      <c r="B21" s="6"/>
      <c r="C21" s="6"/>
      <c r="D21" s="6"/>
      <c r="E21" s="6"/>
      <c r="F21" s="6"/>
      <c r="G21" s="134"/>
      <c r="H21" s="135"/>
      <c r="I21" s="13">
        <f>IF('登録'!A21=0,"",'登録'!A21)</f>
      </c>
      <c r="J21" s="23">
        <f>IF('登録'!B21="","",'登録'!B21)</f>
      </c>
      <c r="K21" s="3">
        <f>IF('登録'!C21="","",'登録'!C21)</f>
      </c>
      <c r="L21" s="3">
        <f>IF(A21=0,"",LOOKUP(A21,'登録'!$D$4:$L$4,'登録'!$D21:$L21))</f>
      </c>
      <c r="M21" s="3">
        <f>IF(B21=0,"",LOOKUP(B21,'登録'!$D$4:$L$4,'登録'!$D21:$L21))</f>
      </c>
      <c r="N21" s="3">
        <f>IF(C21=0,"",LOOKUP(C21,'登録'!$D$4:$L$4,'登録'!$D21:$L21))</f>
      </c>
      <c r="O21" s="3">
        <f>IF(D21=0,"",LOOKUP(D21,'登録'!$D$4:$L$4,'登録'!$D21:$L21))</f>
      </c>
      <c r="P21" s="3">
        <f>IF(E21=0,"",LOOKUP(E21,'登録'!$D$4:$L$4,'登録'!$D21:$L21))</f>
      </c>
      <c r="Q21" s="3">
        <f>IF(F21=0,"",LOOKUP(F21,'登録'!$D$4:$L$4,'登録'!$D21:$L21))</f>
      </c>
      <c r="R21" s="134"/>
      <c r="T21" s="5"/>
      <c r="U21" s="5"/>
      <c r="V21" s="5"/>
      <c r="W21" s="5"/>
      <c r="X21" s="5"/>
      <c r="Y21" s="5"/>
      <c r="Z21" s="5"/>
      <c r="AA21" s="5"/>
    </row>
    <row r="22" spans="1:27" ht="19.5" customHeight="1">
      <c r="A22" s="6"/>
      <c r="B22" s="6"/>
      <c r="C22" s="6"/>
      <c r="D22" s="6"/>
      <c r="E22" s="6"/>
      <c r="F22" s="6"/>
      <c r="G22" s="134"/>
      <c r="H22" s="135"/>
      <c r="I22" s="13">
        <f>IF('登録'!A22=0,"",'登録'!A22)</f>
      </c>
      <c r="J22" s="23">
        <f>IF('登録'!B22="","",'登録'!B22)</f>
      </c>
      <c r="K22" s="3">
        <f>IF('登録'!C22="","",'登録'!C22)</f>
      </c>
      <c r="L22" s="3">
        <f>IF(A22=0,"",LOOKUP(A22,'登録'!$D$4:$L$4,'登録'!$D22:$L22))</f>
      </c>
      <c r="M22" s="3">
        <f>IF(B22=0,"",LOOKUP(B22,'登録'!$D$4:$L$4,'登録'!$D22:$L22))</f>
      </c>
      <c r="N22" s="3">
        <f>IF(C22=0,"",LOOKUP(C22,'登録'!$D$4:$L$4,'登録'!$D22:$L22))</f>
      </c>
      <c r="O22" s="3">
        <f>IF(D22=0,"",LOOKUP(D22,'登録'!$D$4:$L$4,'登録'!$D22:$L22))</f>
      </c>
      <c r="P22" s="3">
        <f>IF(E22=0,"",LOOKUP(E22,'登録'!$D$4:$L$4,'登録'!$D22:$L22))</f>
      </c>
      <c r="Q22" s="3">
        <f>IF(F22=0,"",LOOKUP(F22,'登録'!$D$4:$L$4,'登録'!$D22:$L22))</f>
      </c>
      <c r="R22" s="134"/>
      <c r="T22" s="5"/>
      <c r="U22" s="5"/>
      <c r="V22" s="5"/>
      <c r="W22" s="5"/>
      <c r="X22" s="5"/>
      <c r="Y22" s="5"/>
      <c r="Z22" s="5"/>
      <c r="AA22" s="5"/>
    </row>
    <row r="23" spans="1:27" ht="19.5" customHeight="1">
      <c r="A23" s="6"/>
      <c r="B23" s="6"/>
      <c r="C23" s="6"/>
      <c r="D23" s="6"/>
      <c r="E23" s="6"/>
      <c r="F23" s="6"/>
      <c r="G23" s="134"/>
      <c r="H23" s="135"/>
      <c r="I23" s="13">
        <f>IF('登録'!A23=0,"",'登録'!A23)</f>
      </c>
      <c r="J23" s="23">
        <f>IF('登録'!B23="","",'登録'!B23)</f>
      </c>
      <c r="K23" s="3">
        <f>IF('登録'!C23="","",'登録'!C23)</f>
      </c>
      <c r="L23" s="3">
        <f>IF(A23=0,"",LOOKUP(A23,'登録'!$D$4:$L$4,'登録'!$D23:$L23))</f>
      </c>
      <c r="M23" s="3">
        <f>IF(B23=0,"",LOOKUP(B23,'登録'!$D$4:$L$4,'登録'!$D23:$L23))</f>
      </c>
      <c r="N23" s="3">
        <f>IF(C23=0,"",LOOKUP(C23,'登録'!$D$4:$L$4,'登録'!$D23:$L23))</f>
      </c>
      <c r="O23" s="3">
        <f>IF(D23=0,"",LOOKUP(D23,'登録'!$D$4:$L$4,'登録'!$D23:$L23))</f>
      </c>
      <c r="P23" s="3">
        <f>IF(E23=0,"",LOOKUP(E23,'登録'!$D$4:$L$4,'登録'!$D23:$L23))</f>
      </c>
      <c r="Q23" s="3">
        <f>IF(F23=0,"",LOOKUP(F23,'登録'!$D$4:$L$4,'登録'!$D23:$L23))</f>
      </c>
      <c r="R23" s="134"/>
      <c r="T23" s="5"/>
      <c r="U23" s="5"/>
      <c r="V23" s="5"/>
      <c r="W23" s="5"/>
      <c r="X23" s="5"/>
      <c r="Y23" s="5"/>
      <c r="Z23" s="5"/>
      <c r="AA23" s="5"/>
    </row>
    <row r="24" spans="1:27" ht="19.5" customHeight="1">
      <c r="A24" s="6"/>
      <c r="B24" s="6"/>
      <c r="C24" s="6"/>
      <c r="D24" s="6"/>
      <c r="E24" s="6"/>
      <c r="F24" s="6"/>
      <c r="G24" s="134"/>
      <c r="H24" s="135"/>
      <c r="I24" s="13">
        <f>IF('登録'!A24=0,"",'登録'!A24)</f>
      </c>
      <c r="J24" s="23">
        <f>IF('登録'!B24="","",'登録'!B24)</f>
      </c>
      <c r="K24" s="3">
        <f>IF('登録'!C24="","",'登録'!C24)</f>
      </c>
      <c r="L24" s="3">
        <f>IF(A24=0,"",LOOKUP(A24,'登録'!$D$4:$L$4,'登録'!$D24:$L24))</f>
      </c>
      <c r="M24" s="3">
        <f>IF(B24=0,"",LOOKUP(B24,'登録'!$D$4:$L$4,'登録'!$D24:$L24))</f>
      </c>
      <c r="N24" s="3">
        <f>IF(C24=0,"",LOOKUP(C24,'登録'!$D$4:$L$4,'登録'!$D24:$L24))</f>
      </c>
      <c r="O24" s="3">
        <f>IF(D24=0,"",LOOKUP(D24,'登録'!$D$4:$L$4,'登録'!$D24:$L24))</f>
      </c>
      <c r="P24" s="3">
        <f>IF(E24=0,"",LOOKUP(E24,'登録'!$D$4:$L$4,'登録'!$D24:$L24))</f>
      </c>
      <c r="Q24" s="3">
        <f>IF(F24=0,"",LOOKUP(F24,'登録'!$D$4:$L$4,'登録'!$D24:$L24))</f>
      </c>
      <c r="R24" s="134"/>
      <c r="T24" s="5"/>
      <c r="U24" s="5"/>
      <c r="V24" s="5"/>
      <c r="W24" s="5"/>
      <c r="X24" s="5"/>
      <c r="Y24" s="5"/>
      <c r="Z24" s="5"/>
      <c r="AA24" s="5"/>
    </row>
    <row r="25" spans="1:27" ht="19.5" customHeight="1">
      <c r="A25" s="6"/>
      <c r="B25" s="6"/>
      <c r="C25" s="6"/>
      <c r="D25" s="6"/>
      <c r="E25" s="6"/>
      <c r="F25" s="6"/>
      <c r="G25" s="134"/>
      <c r="H25" s="135"/>
      <c r="I25" s="13">
        <f>IF('登録'!A25=0,"",'登録'!A25)</f>
      </c>
      <c r="J25" s="23">
        <f>IF('登録'!B25="","",'登録'!B25)</f>
      </c>
      <c r="K25" s="3">
        <f>IF('登録'!C25="","",'登録'!C25)</f>
      </c>
      <c r="L25" s="3">
        <f>IF(A25=0,"",LOOKUP(A25,'登録'!$D$4:$L$4,'登録'!$D25:$L25))</f>
      </c>
      <c r="M25" s="3">
        <f>IF(B25=0,"",LOOKUP(B25,'登録'!$D$4:$L$4,'登録'!$D25:$L25))</f>
      </c>
      <c r="N25" s="3">
        <f>IF(C25=0,"",LOOKUP(C25,'登録'!$D$4:$L$4,'登録'!$D25:$L25))</f>
      </c>
      <c r="O25" s="3">
        <f>IF(D25=0,"",LOOKUP(D25,'登録'!$D$4:$L$4,'登録'!$D25:$L25))</f>
      </c>
      <c r="P25" s="3">
        <f>IF(E25=0,"",LOOKUP(E25,'登録'!$D$4:$L$4,'登録'!$D25:$L25))</f>
      </c>
      <c r="Q25" s="3">
        <f>IF(F25=0,"",LOOKUP(F25,'登録'!$D$4:$L$4,'登録'!$D25:$L25))</f>
      </c>
      <c r="R25" s="134"/>
      <c r="T25" s="5"/>
      <c r="U25" s="5"/>
      <c r="V25" s="5"/>
      <c r="W25" s="5"/>
      <c r="X25" s="5"/>
      <c r="Y25" s="5"/>
      <c r="Z25" s="5"/>
      <c r="AA25" s="5"/>
    </row>
    <row r="26" spans="1:27" ht="19.5" customHeight="1">
      <c r="A26" s="6"/>
      <c r="B26" s="6"/>
      <c r="C26" s="6"/>
      <c r="D26" s="6"/>
      <c r="E26" s="6"/>
      <c r="F26" s="6"/>
      <c r="G26" s="134"/>
      <c r="H26" s="135"/>
      <c r="I26" s="13">
        <f>IF('登録'!A26=0,"",'登録'!A26)</f>
      </c>
      <c r="J26" s="23">
        <f>IF('登録'!B26="","",'登録'!B26)</f>
      </c>
      <c r="K26" s="3">
        <f>IF('登録'!C26="","",'登録'!C26)</f>
      </c>
      <c r="L26" s="3">
        <f>IF(A26=0,"",LOOKUP(A26,'登録'!$D$4:$L$4,'登録'!$D26:$L26))</f>
      </c>
      <c r="M26" s="3">
        <f>IF(B26=0,"",LOOKUP(B26,'登録'!$D$4:$L$4,'登録'!$D26:$L26))</f>
      </c>
      <c r="N26" s="3">
        <f>IF(C26=0,"",LOOKUP(C26,'登録'!$D$4:$L$4,'登録'!$D26:$L26))</f>
      </c>
      <c r="O26" s="3">
        <f>IF(D26=0,"",LOOKUP(D26,'登録'!$D$4:$L$4,'登録'!$D26:$L26))</f>
      </c>
      <c r="P26" s="3">
        <f>IF(E26=0,"",LOOKUP(E26,'登録'!$D$4:$L$4,'登録'!$D26:$L26))</f>
      </c>
      <c r="Q26" s="3">
        <f>IF(F26=0,"",LOOKUP(F26,'登録'!$D$4:$L$4,'登録'!$D26:$L26))</f>
      </c>
      <c r="R26" s="134"/>
      <c r="T26" s="5"/>
      <c r="U26" s="5"/>
      <c r="V26" s="5"/>
      <c r="W26" s="5"/>
      <c r="X26" s="5"/>
      <c r="Y26" s="5"/>
      <c r="Z26" s="5"/>
      <c r="AA26" s="5"/>
    </row>
    <row r="27" spans="1:27" ht="19.5" customHeight="1">
      <c r="A27" s="6"/>
      <c r="B27" s="6"/>
      <c r="C27" s="6"/>
      <c r="D27" s="6"/>
      <c r="E27" s="6"/>
      <c r="F27" s="6"/>
      <c r="G27" s="134"/>
      <c r="H27" s="135"/>
      <c r="I27" s="13">
        <f>IF('登録'!A27=0,"",'登録'!A27)</f>
      </c>
      <c r="J27" s="23">
        <f>IF('登録'!B27="","",'登録'!B27)</f>
      </c>
      <c r="K27" s="3">
        <f>IF('登録'!C27="","",'登録'!C27)</f>
      </c>
      <c r="L27" s="3">
        <f>IF(A27=0,"",LOOKUP(A27,'登録'!$D$4:$L$4,'登録'!$D27:$L27))</f>
      </c>
      <c r="M27" s="3">
        <f>IF(B27=0,"",LOOKUP(B27,'登録'!$D$4:$L$4,'登録'!$D27:$L27))</f>
      </c>
      <c r="N27" s="3">
        <f>IF(C27=0,"",LOOKUP(C27,'登録'!$D$4:$L$4,'登録'!$D27:$L27))</f>
      </c>
      <c r="O27" s="3">
        <f>IF(D27=0,"",LOOKUP(D27,'登録'!$D$4:$L$4,'登録'!$D27:$L27))</f>
      </c>
      <c r="P27" s="3">
        <f>IF(E27=0,"",LOOKUP(E27,'登録'!$D$4:$L$4,'登録'!$D27:$L27))</f>
      </c>
      <c r="Q27" s="3">
        <f>IF(F27=0,"",LOOKUP(F27,'登録'!$D$4:$L$4,'登録'!$D27:$L27))</f>
      </c>
      <c r="R27" s="134"/>
      <c r="T27" s="5"/>
      <c r="U27" s="5"/>
      <c r="V27" s="5"/>
      <c r="W27" s="5"/>
      <c r="X27" s="5"/>
      <c r="Y27" s="5"/>
      <c r="Z27" s="5"/>
      <c r="AA27" s="5"/>
    </row>
    <row r="28" spans="1:27" ht="19.5" customHeight="1">
      <c r="A28" s="6"/>
      <c r="B28" s="6"/>
      <c r="C28" s="6"/>
      <c r="D28" s="6"/>
      <c r="E28" s="6"/>
      <c r="F28" s="6"/>
      <c r="G28" s="134"/>
      <c r="H28" s="135"/>
      <c r="I28" s="13">
        <f>IF('登録'!A28=0,"",'登録'!A28)</f>
      </c>
      <c r="J28" s="23">
        <f>IF('登録'!B28="","",'登録'!B28)</f>
      </c>
      <c r="K28" s="3">
        <f>IF('登録'!C28="","",'登録'!C28)</f>
      </c>
      <c r="L28" s="3">
        <f>IF(A28=0,"",LOOKUP(A28,'登録'!$D$4:$L$4,'登録'!$D28:$L28))</f>
      </c>
      <c r="M28" s="3">
        <f>IF(B28=0,"",LOOKUP(B28,'登録'!$D$4:$L$4,'登録'!$D28:$L28))</f>
      </c>
      <c r="N28" s="3">
        <f>IF(C28=0,"",LOOKUP(C28,'登録'!$D$4:$L$4,'登録'!$D28:$L28))</f>
      </c>
      <c r="O28" s="3">
        <f>IF(D28=0,"",LOOKUP(D28,'登録'!$D$4:$L$4,'登録'!$D28:$L28))</f>
      </c>
      <c r="P28" s="3">
        <f>IF(E28=0,"",LOOKUP(E28,'登録'!$D$4:$L$4,'登録'!$D28:$L28))</f>
      </c>
      <c r="Q28" s="3">
        <f>IF(F28=0,"",LOOKUP(F28,'登録'!$D$4:$L$4,'登録'!$D28:$L28))</f>
      </c>
      <c r="R28" s="134"/>
      <c r="T28" s="5"/>
      <c r="U28" s="5"/>
      <c r="V28" s="5"/>
      <c r="W28" s="5"/>
      <c r="X28" s="5"/>
      <c r="Y28" s="5"/>
      <c r="Z28" s="5"/>
      <c r="AA28" s="5"/>
    </row>
    <row r="29" spans="1:27" ht="19.5" customHeight="1">
      <c r="A29" s="6"/>
      <c r="B29" s="6"/>
      <c r="C29" s="6"/>
      <c r="D29" s="6"/>
      <c r="E29" s="6"/>
      <c r="F29" s="6"/>
      <c r="G29" s="134"/>
      <c r="H29" s="135"/>
      <c r="I29" s="13">
        <f>IF('登録'!A29=0,"",'登録'!A29)</f>
      </c>
      <c r="J29" s="23">
        <f>IF('登録'!B29="","",'登録'!B29)</f>
      </c>
      <c r="K29" s="3">
        <f>IF('登録'!C29="","",'登録'!C29)</f>
      </c>
      <c r="L29" s="3">
        <f>IF(A29=0,"",LOOKUP(A29,'登録'!$D$4:$L$4,'登録'!$D29:$L29))</f>
      </c>
      <c r="M29" s="3">
        <f>IF(B29=0,"",LOOKUP(B29,'登録'!$D$4:$L$4,'登録'!$D29:$L29))</f>
      </c>
      <c r="N29" s="3">
        <f>IF(C29=0,"",LOOKUP(C29,'登録'!$D$4:$L$4,'登録'!$D29:$L29))</f>
      </c>
      <c r="O29" s="3">
        <f>IF(D29=0,"",LOOKUP(D29,'登録'!$D$4:$L$4,'登録'!$D29:$L29))</f>
      </c>
      <c r="P29" s="3">
        <f>IF(E29=0,"",LOOKUP(E29,'登録'!$D$4:$L$4,'登録'!$D29:$L29))</f>
      </c>
      <c r="Q29" s="3">
        <f>IF(F29=0,"",LOOKUP(F29,'登録'!$D$4:$L$4,'登録'!$D29:$L29))</f>
      </c>
      <c r="R29" s="134"/>
      <c r="T29" s="5"/>
      <c r="U29" s="5"/>
      <c r="V29" s="5"/>
      <c r="W29" s="5"/>
      <c r="X29" s="5"/>
      <c r="Y29" s="5"/>
      <c r="Z29" s="5"/>
      <c r="AA29" s="5"/>
    </row>
  </sheetData>
  <sheetProtection/>
  <printOptions horizontalCentered="1" verticalCentered="1"/>
  <pageMargins left="0.7874015748031497" right="0.7874015748031497" top="0.3937007874015748" bottom="0.3937007874015748" header="0" footer="0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32"/>
  <sheetViews>
    <sheetView showGridLines="0" zoomScalePageLayoutView="0" workbookViewId="0" topLeftCell="A1">
      <selection activeCell="E11" sqref="E11"/>
    </sheetView>
  </sheetViews>
  <sheetFormatPr defaultColWidth="5.796875" defaultRowHeight="15"/>
  <cols>
    <col min="1" max="13" width="2.69921875" style="61" customWidth="1"/>
    <col min="14" max="14" width="5.69921875" style="61" customWidth="1"/>
    <col min="15" max="15" width="8.69921875" style="61" customWidth="1"/>
    <col min="16" max="16" width="10.69921875" style="61" customWidth="1"/>
    <col min="17" max="17" width="7.59765625" style="67" bestFit="1" customWidth="1"/>
    <col min="18" max="19" width="5.69921875" style="61" customWidth="1"/>
    <col min="20" max="21" width="3.69921875" style="61" customWidth="1"/>
    <col min="22" max="22" width="5.69921875" style="61" customWidth="1"/>
    <col min="23" max="27" width="4.69921875" style="61" customWidth="1"/>
    <col min="28" max="28" width="2.69921875" style="105" customWidth="1"/>
    <col min="29" max="29" width="2.69921875" style="68" customWidth="1"/>
    <col min="30" max="30" width="5.69921875" style="61" customWidth="1"/>
    <col min="31" max="34" width="10.69921875" style="106" customWidth="1"/>
    <col min="35" max="16384" width="5.69921875" style="61" customWidth="1"/>
  </cols>
  <sheetData>
    <row r="1" spans="14:29" s="59" customFormat="1" ht="12">
      <c r="N1" s="70" t="s">
        <v>107</v>
      </c>
      <c r="O1" s="71"/>
      <c r="P1" s="71"/>
      <c r="Q1" s="72"/>
      <c r="R1" s="73" t="s">
        <v>30</v>
      </c>
      <c r="S1" s="74" t="str">
        <f>RIGHT("  "&amp;TEXT(AB1,"##"),2)&amp;":"&amp;RIGHT(TEXT(AC1+100,"##"),2)</f>
        <v>13:13</v>
      </c>
      <c r="T1" s="75"/>
      <c r="U1" s="76"/>
      <c r="W1" s="63"/>
      <c r="X1" s="63"/>
      <c r="Y1" s="63"/>
      <c r="Z1" s="64">
        <f>AB1*60+AC1</f>
        <v>793</v>
      </c>
      <c r="AA1" s="63"/>
      <c r="AB1" s="65">
        <f>'最初に'!F18</f>
        <v>13</v>
      </c>
      <c r="AC1" s="66">
        <f>'最初に'!H18</f>
        <v>13</v>
      </c>
    </row>
    <row r="2" spans="14:29" s="59" customFormat="1" ht="12.75" thickBot="1">
      <c r="N2" s="77"/>
      <c r="O2" s="2"/>
      <c r="P2" s="2"/>
      <c r="Q2" s="2"/>
      <c r="R2" s="2"/>
      <c r="S2" s="2"/>
      <c r="T2" s="2"/>
      <c r="U2" s="78"/>
      <c r="W2" s="63"/>
      <c r="X2" s="63"/>
      <c r="Y2" s="63"/>
      <c r="Z2" s="63"/>
      <c r="AA2" s="63"/>
      <c r="AB2" s="65"/>
      <c r="AC2" s="66"/>
    </row>
    <row r="3" spans="1:29" ht="13.5" customHeight="1">
      <c r="A3" s="60" t="s">
        <v>31</v>
      </c>
      <c r="B3" s="60" t="s">
        <v>32</v>
      </c>
      <c r="C3" s="147" t="s">
        <v>33</v>
      </c>
      <c r="D3" s="148"/>
      <c r="E3" s="149"/>
      <c r="F3" s="60" t="s">
        <v>42</v>
      </c>
      <c r="H3" s="64" t="s">
        <v>32</v>
      </c>
      <c r="I3" s="146" t="s">
        <v>33</v>
      </c>
      <c r="J3" s="146"/>
      <c r="K3" s="146"/>
      <c r="L3" s="64"/>
      <c r="N3" s="86"/>
      <c r="O3" s="74"/>
      <c r="P3" s="87"/>
      <c r="Q3" s="150" t="s">
        <v>34</v>
      </c>
      <c r="R3" s="151"/>
      <c r="S3" s="150" t="s">
        <v>35</v>
      </c>
      <c r="T3" s="152"/>
      <c r="U3" s="153"/>
      <c r="W3" s="64" t="s">
        <v>36</v>
      </c>
      <c r="X3" s="64" t="s">
        <v>37</v>
      </c>
      <c r="Y3" s="64" t="s">
        <v>43</v>
      </c>
      <c r="Z3" s="64" t="s">
        <v>38</v>
      </c>
      <c r="AA3" s="64" t="s">
        <v>39</v>
      </c>
      <c r="AB3" s="146" t="s">
        <v>40</v>
      </c>
      <c r="AC3" s="146"/>
    </row>
    <row r="4" spans="1:29" ht="19.5" customHeight="1">
      <c r="A4" s="60">
        <v>1</v>
      </c>
      <c r="B4" s="6">
        <v>8</v>
      </c>
      <c r="C4" s="10"/>
      <c r="D4" s="11">
        <v>13</v>
      </c>
      <c r="E4" s="12">
        <v>44</v>
      </c>
      <c r="F4" s="6"/>
      <c r="H4" s="64">
        <f aca="true" t="shared" si="0" ref="H4:H14">N4</f>
        <v>2</v>
      </c>
      <c r="I4" s="64">
        <f aca="true" t="shared" si="1" ref="I4:I14">INDEX(C$4:C$28,MATCH($H4,$B$4:$B$28,0),1)</f>
        <v>0</v>
      </c>
      <c r="J4" s="64">
        <f aca="true" t="shared" si="2" ref="J4:J14">INDEX(D$4:D$28,MATCH($H4,$B$4:$B$28,0),1)</f>
        <v>13</v>
      </c>
      <c r="K4" s="64">
        <f aca="true" t="shared" si="3" ref="K4:L14">INDEX(E$4:E$28,MATCH($H4,$B$4:$B$28,0),1)</f>
        <v>47</v>
      </c>
      <c r="L4" s="64">
        <f t="shared" si="3"/>
        <v>0</v>
      </c>
      <c r="N4" s="79">
        <f>IF('登録'!A5=0,"",'登録'!A5)</f>
        <v>2</v>
      </c>
      <c r="O4" s="14" t="str">
        <f>IF('登録'!B5="","",'登録'!B5)</f>
        <v>直方第二</v>
      </c>
      <c r="P4" s="9" t="str">
        <f>オーダー!L5</f>
        <v>田島　久之③</v>
      </c>
      <c r="Q4" s="8" t="str">
        <f aca="true" t="shared" si="4" ref="Q4:Q14">TEXT(TIME(,AB4,AC4),"H:MM:SS")</f>
        <v>0:13:47</v>
      </c>
      <c r="R4" s="9">
        <f aca="true" t="shared" si="5" ref="R4:R14">RANK(AA4,AA$4:AA$28,1)+L4</f>
        <v>2</v>
      </c>
      <c r="S4" s="8" t="str">
        <f aca="true" t="shared" si="6" ref="S4:S14">RIGHT("  "&amp;TEXT(AB4,"##"),2)&amp;":"&amp;RIGHT(TEXT(AC4+100,"##"),2)</f>
        <v>13:47</v>
      </c>
      <c r="T4" s="113">
        <f aca="true" t="shared" si="7" ref="T4:T14">IF(Z4&gt;Z$1,"",IF(Z4&lt;Z$1,"新","タイ"))</f>
      </c>
      <c r="U4" s="80">
        <f aca="true" t="shared" si="8" ref="U4:U14">RANK(Z4,Z$4:Z$28,1)+L4</f>
        <v>2</v>
      </c>
      <c r="W4" s="64">
        <v>0</v>
      </c>
      <c r="X4" s="64">
        <f aca="true" t="shared" si="9" ref="X4:X14">I4*3600+J4*60+K4</f>
        <v>827</v>
      </c>
      <c r="Y4" s="64">
        <f aca="true" t="shared" si="10" ref="Y4:Y14">IF(X4&lt;$X$30,X4,$X$30)</f>
        <v>827</v>
      </c>
      <c r="Z4" s="64">
        <f aca="true" t="shared" si="11" ref="Z4:Z14">IF(H4=0,"",X4-W4)</f>
        <v>827</v>
      </c>
      <c r="AA4" s="64">
        <f aca="true" t="shared" si="12" ref="AA4:AA14">IF(H4=0,"",Z4)</f>
        <v>827</v>
      </c>
      <c r="AB4" s="65">
        <f aca="true" t="shared" si="13" ref="AB4:AB14">INT(Z4/60)</f>
        <v>13</v>
      </c>
      <c r="AC4" s="66">
        <f aca="true" t="shared" si="14" ref="AC4:AC14">Z4-AB4*60</f>
        <v>47</v>
      </c>
    </row>
    <row r="5" spans="1:29" ht="19.5" customHeight="1">
      <c r="A5" s="60">
        <v>2</v>
      </c>
      <c r="B5" s="6">
        <v>2</v>
      </c>
      <c r="C5" s="10"/>
      <c r="D5" s="11">
        <v>13</v>
      </c>
      <c r="E5" s="12">
        <v>47</v>
      </c>
      <c r="F5" s="6"/>
      <c r="H5" s="64">
        <f t="shared" si="0"/>
        <v>5</v>
      </c>
      <c r="I5" s="64">
        <f t="shared" si="1"/>
        <v>0</v>
      </c>
      <c r="J5" s="64">
        <f t="shared" si="2"/>
        <v>13</v>
      </c>
      <c r="K5" s="64">
        <f t="shared" si="3"/>
        <v>52</v>
      </c>
      <c r="L5" s="64">
        <f t="shared" si="3"/>
        <v>0</v>
      </c>
      <c r="N5" s="79">
        <f>IF('登録'!A6=0,"",'登録'!A6)</f>
        <v>5</v>
      </c>
      <c r="O5" s="14" t="str">
        <f>IF('登録'!B6="","",'登録'!B6)</f>
        <v>宮田</v>
      </c>
      <c r="P5" s="9" t="str">
        <f>オーダー!L6</f>
        <v>副田　典岐②</v>
      </c>
      <c r="Q5" s="8" t="str">
        <f t="shared" si="4"/>
        <v>0:13:52</v>
      </c>
      <c r="R5" s="9">
        <f t="shared" si="5"/>
        <v>4</v>
      </c>
      <c r="S5" s="8" t="str">
        <f t="shared" si="6"/>
        <v>13:52</v>
      </c>
      <c r="T5" s="113">
        <f t="shared" si="7"/>
      </c>
      <c r="U5" s="80">
        <f t="shared" si="8"/>
        <v>4</v>
      </c>
      <c r="W5" s="64">
        <v>0</v>
      </c>
      <c r="X5" s="64">
        <f t="shared" si="9"/>
        <v>832</v>
      </c>
      <c r="Y5" s="64">
        <f t="shared" si="10"/>
        <v>832</v>
      </c>
      <c r="Z5" s="64">
        <f t="shared" si="11"/>
        <v>832</v>
      </c>
      <c r="AA5" s="64">
        <f t="shared" si="12"/>
        <v>832</v>
      </c>
      <c r="AB5" s="65">
        <f t="shared" si="13"/>
        <v>13</v>
      </c>
      <c r="AC5" s="66">
        <f t="shared" si="14"/>
        <v>52</v>
      </c>
    </row>
    <row r="6" spans="1:29" ht="19.5" customHeight="1">
      <c r="A6" s="60">
        <v>3</v>
      </c>
      <c r="B6" s="6">
        <v>6</v>
      </c>
      <c r="C6" s="10"/>
      <c r="D6" s="11">
        <v>13</v>
      </c>
      <c r="E6" s="12">
        <v>47</v>
      </c>
      <c r="F6" s="6">
        <v>1</v>
      </c>
      <c r="H6" s="64">
        <f t="shared" si="0"/>
        <v>6</v>
      </c>
      <c r="I6" s="64">
        <f t="shared" si="1"/>
        <v>0</v>
      </c>
      <c r="J6" s="64">
        <f t="shared" si="2"/>
        <v>13</v>
      </c>
      <c r="K6" s="64">
        <f t="shared" si="3"/>
        <v>47</v>
      </c>
      <c r="L6" s="64">
        <f t="shared" si="3"/>
        <v>1</v>
      </c>
      <c r="N6" s="79">
        <f>IF('登録'!A7=0,"",'登録'!A7)</f>
        <v>6</v>
      </c>
      <c r="O6" s="14" t="str">
        <f>IF('登録'!B7="","",'登録'!B7)</f>
        <v>宮田光陵</v>
      </c>
      <c r="P6" s="9" t="str">
        <f>オーダー!L7</f>
        <v>南　　汰河②</v>
      </c>
      <c r="Q6" s="8" t="str">
        <f t="shared" si="4"/>
        <v>0:13:47</v>
      </c>
      <c r="R6" s="9">
        <f t="shared" si="5"/>
        <v>3</v>
      </c>
      <c r="S6" s="8" t="str">
        <f t="shared" si="6"/>
        <v>13:47</v>
      </c>
      <c r="T6" s="113">
        <f t="shared" si="7"/>
      </c>
      <c r="U6" s="80">
        <f t="shared" si="8"/>
        <v>3</v>
      </c>
      <c r="W6" s="64">
        <v>0</v>
      </c>
      <c r="X6" s="64">
        <f t="shared" si="9"/>
        <v>827</v>
      </c>
      <c r="Y6" s="64">
        <f t="shared" si="10"/>
        <v>827</v>
      </c>
      <c r="Z6" s="64">
        <f t="shared" si="11"/>
        <v>827</v>
      </c>
      <c r="AA6" s="64">
        <f t="shared" si="12"/>
        <v>827</v>
      </c>
      <c r="AB6" s="65">
        <f t="shared" si="13"/>
        <v>13</v>
      </c>
      <c r="AC6" s="66">
        <f t="shared" si="14"/>
        <v>47</v>
      </c>
    </row>
    <row r="7" spans="1:29" ht="19.5" customHeight="1">
      <c r="A7" s="60">
        <v>4</v>
      </c>
      <c r="B7" s="6">
        <v>5</v>
      </c>
      <c r="C7" s="10"/>
      <c r="D7" s="11">
        <v>13</v>
      </c>
      <c r="E7" s="12">
        <v>52</v>
      </c>
      <c r="F7" s="6"/>
      <c r="H7" s="64">
        <f t="shared" si="0"/>
        <v>8</v>
      </c>
      <c r="I7" s="64">
        <f t="shared" si="1"/>
        <v>0</v>
      </c>
      <c r="J7" s="64">
        <f t="shared" si="2"/>
        <v>13</v>
      </c>
      <c r="K7" s="64">
        <f t="shared" si="3"/>
        <v>44</v>
      </c>
      <c r="L7" s="64">
        <f t="shared" si="3"/>
        <v>0</v>
      </c>
      <c r="N7" s="79">
        <f>IF('登録'!A8=0,"",'登録'!A8)</f>
        <v>8</v>
      </c>
      <c r="O7" s="14" t="str">
        <f>IF('登録'!B8="","",'登録'!B8)</f>
        <v>小竹</v>
      </c>
      <c r="P7" s="9" t="str">
        <f>オーダー!L8</f>
        <v>寺田　響②</v>
      </c>
      <c r="Q7" s="8" t="str">
        <f t="shared" si="4"/>
        <v>0:13:44</v>
      </c>
      <c r="R7" s="9">
        <f t="shared" si="5"/>
        <v>1</v>
      </c>
      <c r="S7" s="8" t="str">
        <f t="shared" si="6"/>
        <v>13:44</v>
      </c>
      <c r="T7" s="113">
        <f t="shared" si="7"/>
      </c>
      <c r="U7" s="80">
        <f t="shared" si="8"/>
        <v>1</v>
      </c>
      <c r="W7" s="64">
        <v>0</v>
      </c>
      <c r="X7" s="64">
        <f t="shared" si="9"/>
        <v>824</v>
      </c>
      <c r="Y7" s="64">
        <f t="shared" si="10"/>
        <v>824</v>
      </c>
      <c r="Z7" s="64">
        <f t="shared" si="11"/>
        <v>824</v>
      </c>
      <c r="AA7" s="64">
        <f t="shared" si="12"/>
        <v>824</v>
      </c>
      <c r="AB7" s="65">
        <f t="shared" si="13"/>
        <v>13</v>
      </c>
      <c r="AC7" s="66">
        <f t="shared" si="14"/>
        <v>44</v>
      </c>
    </row>
    <row r="8" spans="1:29" ht="19.5" customHeight="1">
      <c r="A8" s="60">
        <v>5</v>
      </c>
      <c r="B8" s="6">
        <v>9</v>
      </c>
      <c r="C8" s="10"/>
      <c r="D8" s="11">
        <v>13</v>
      </c>
      <c r="E8" s="12">
        <v>56</v>
      </c>
      <c r="F8" s="6"/>
      <c r="H8" s="64">
        <f t="shared" si="0"/>
        <v>9</v>
      </c>
      <c r="I8" s="64">
        <f t="shared" si="1"/>
        <v>0</v>
      </c>
      <c r="J8" s="64">
        <f t="shared" si="2"/>
        <v>13</v>
      </c>
      <c r="K8" s="64">
        <f t="shared" si="3"/>
        <v>56</v>
      </c>
      <c r="L8" s="64">
        <f t="shared" si="3"/>
        <v>0</v>
      </c>
      <c r="N8" s="79">
        <f>IF('登録'!A9=0,"",'登録'!A9)</f>
        <v>9</v>
      </c>
      <c r="O8" s="14" t="str">
        <f>IF('登録'!B9="","",'登録'!B9)</f>
        <v>鞍手北Ａ</v>
      </c>
      <c r="P8" s="9" t="str">
        <f>オーダー!L9</f>
        <v>岩城　歩夢②</v>
      </c>
      <c r="Q8" s="8" t="str">
        <f t="shared" si="4"/>
        <v>0:13:56</v>
      </c>
      <c r="R8" s="9">
        <f t="shared" si="5"/>
        <v>5</v>
      </c>
      <c r="S8" s="8" t="str">
        <f t="shared" si="6"/>
        <v>13:56</v>
      </c>
      <c r="T8" s="113">
        <f t="shared" si="7"/>
      </c>
      <c r="U8" s="80">
        <f t="shared" si="8"/>
        <v>5</v>
      </c>
      <c r="W8" s="64">
        <v>0</v>
      </c>
      <c r="X8" s="64">
        <f t="shared" si="9"/>
        <v>836</v>
      </c>
      <c r="Y8" s="64">
        <f t="shared" si="10"/>
        <v>836</v>
      </c>
      <c r="Z8" s="64">
        <f t="shared" si="11"/>
        <v>836</v>
      </c>
      <c r="AA8" s="64">
        <f t="shared" si="12"/>
        <v>836</v>
      </c>
      <c r="AB8" s="65">
        <f t="shared" si="13"/>
        <v>13</v>
      </c>
      <c r="AC8" s="66">
        <f t="shared" si="14"/>
        <v>56</v>
      </c>
    </row>
    <row r="9" spans="1:29" ht="19.5" customHeight="1">
      <c r="A9" s="60">
        <v>6</v>
      </c>
      <c r="B9" s="6" t="s">
        <v>175</v>
      </c>
      <c r="C9" s="10"/>
      <c r="D9" s="11">
        <v>14</v>
      </c>
      <c r="E9" s="12">
        <v>29</v>
      </c>
      <c r="F9" s="6"/>
      <c r="H9" s="64" t="str">
        <f t="shared" si="0"/>
        <v>9b</v>
      </c>
      <c r="I9" s="64">
        <f t="shared" si="1"/>
        <v>0</v>
      </c>
      <c r="J9" s="64">
        <f t="shared" si="2"/>
        <v>14</v>
      </c>
      <c r="K9" s="64">
        <f t="shared" si="3"/>
        <v>29</v>
      </c>
      <c r="L9" s="64">
        <f t="shared" si="3"/>
        <v>0</v>
      </c>
      <c r="N9" s="79" t="str">
        <f>IF('登録'!A10=0,"",'登録'!A10)</f>
        <v>9b</v>
      </c>
      <c r="O9" s="14" t="str">
        <f>IF('登録'!B10="","",'登録'!B10)</f>
        <v>鞍手北Ｂ</v>
      </c>
      <c r="P9" s="9" t="str">
        <f>オーダー!L10</f>
        <v>縄田　尚斗①</v>
      </c>
      <c r="Q9" s="8" t="str">
        <f t="shared" si="4"/>
        <v>0:14:29</v>
      </c>
      <c r="R9" s="9">
        <f t="shared" si="5"/>
        <v>6</v>
      </c>
      <c r="S9" s="8" t="str">
        <f t="shared" si="6"/>
        <v>14:29</v>
      </c>
      <c r="T9" s="113">
        <f t="shared" si="7"/>
      </c>
      <c r="U9" s="80">
        <f t="shared" si="8"/>
        <v>6</v>
      </c>
      <c r="W9" s="64">
        <v>0</v>
      </c>
      <c r="X9" s="64">
        <f t="shared" si="9"/>
        <v>869</v>
      </c>
      <c r="Y9" s="64">
        <f t="shared" si="10"/>
        <v>869</v>
      </c>
      <c r="Z9" s="64">
        <f t="shared" si="11"/>
        <v>869</v>
      </c>
      <c r="AA9" s="64">
        <f t="shared" si="12"/>
        <v>869</v>
      </c>
      <c r="AB9" s="65">
        <f t="shared" si="13"/>
        <v>14</v>
      </c>
      <c r="AC9" s="66">
        <f t="shared" si="14"/>
        <v>29</v>
      </c>
    </row>
    <row r="10" spans="1:29" ht="19.5" customHeight="1">
      <c r="A10" s="60">
        <v>7</v>
      </c>
      <c r="B10" s="6">
        <v>11</v>
      </c>
      <c r="C10" s="10"/>
      <c r="D10" s="11">
        <v>14</v>
      </c>
      <c r="E10" s="12">
        <v>47</v>
      </c>
      <c r="F10" s="6"/>
      <c r="H10" s="64">
        <f t="shared" si="0"/>
        <v>11</v>
      </c>
      <c r="I10" s="64">
        <f t="shared" si="1"/>
        <v>0</v>
      </c>
      <c r="J10" s="64">
        <f t="shared" si="2"/>
        <v>14</v>
      </c>
      <c r="K10" s="64">
        <f t="shared" si="3"/>
        <v>47</v>
      </c>
      <c r="L10" s="64">
        <f t="shared" si="3"/>
        <v>0</v>
      </c>
      <c r="N10" s="79">
        <f>IF('登録'!A11=0,"",'登録'!A11)</f>
        <v>11</v>
      </c>
      <c r="O10" s="14" t="str">
        <f>IF('登録'!B11="","",'登録'!B11)</f>
        <v>若宮</v>
      </c>
      <c r="P10" s="9" t="str">
        <f>オーダー!L11</f>
        <v>安永　大志③</v>
      </c>
      <c r="Q10" s="8" t="str">
        <f t="shared" si="4"/>
        <v>0:14:47</v>
      </c>
      <c r="R10" s="9">
        <f t="shared" si="5"/>
        <v>7</v>
      </c>
      <c r="S10" s="8" t="str">
        <f t="shared" si="6"/>
        <v>14:47</v>
      </c>
      <c r="T10" s="113">
        <f t="shared" si="7"/>
      </c>
      <c r="U10" s="80">
        <f t="shared" si="8"/>
        <v>7</v>
      </c>
      <c r="W10" s="64">
        <v>0</v>
      </c>
      <c r="X10" s="64">
        <f t="shared" si="9"/>
        <v>887</v>
      </c>
      <c r="Y10" s="64">
        <f t="shared" si="10"/>
        <v>887</v>
      </c>
      <c r="Z10" s="64">
        <f t="shared" si="11"/>
        <v>887</v>
      </c>
      <c r="AA10" s="64">
        <f t="shared" si="12"/>
        <v>887</v>
      </c>
      <c r="AB10" s="65">
        <f t="shared" si="13"/>
        <v>14</v>
      </c>
      <c r="AC10" s="66">
        <f t="shared" si="14"/>
        <v>47</v>
      </c>
    </row>
    <row r="11" spans="1:29" ht="19.5" customHeight="1">
      <c r="A11" s="60"/>
      <c r="B11" s="6"/>
      <c r="C11" s="10"/>
      <c r="D11" s="11"/>
      <c r="E11" s="12"/>
      <c r="F11" s="6"/>
      <c r="H11" s="64"/>
      <c r="I11" s="64"/>
      <c r="J11" s="64"/>
      <c r="K11" s="64"/>
      <c r="L11" s="64"/>
      <c r="N11" s="79"/>
      <c r="O11" s="14"/>
      <c r="P11" s="9"/>
      <c r="Q11" s="8"/>
      <c r="R11" s="9"/>
      <c r="S11" s="8"/>
      <c r="T11" s="113"/>
      <c r="U11" s="80"/>
      <c r="W11" s="64"/>
      <c r="X11" s="64"/>
      <c r="Y11" s="64"/>
      <c r="Z11" s="64"/>
      <c r="AA11" s="64"/>
      <c r="AB11" s="65"/>
      <c r="AC11" s="66"/>
    </row>
    <row r="12" spans="1:29" ht="19.5" customHeight="1">
      <c r="A12" s="60"/>
      <c r="B12" s="6"/>
      <c r="C12" s="10"/>
      <c r="D12" s="11"/>
      <c r="E12" s="12"/>
      <c r="F12" s="6"/>
      <c r="H12" s="64"/>
      <c r="I12" s="64"/>
      <c r="J12" s="64"/>
      <c r="K12" s="64"/>
      <c r="L12" s="64"/>
      <c r="N12" s="79"/>
      <c r="O12" s="14"/>
      <c r="P12" s="9"/>
      <c r="Q12" s="8"/>
      <c r="R12" s="9"/>
      <c r="S12" s="8"/>
      <c r="T12" s="113"/>
      <c r="U12" s="80"/>
      <c r="W12" s="64"/>
      <c r="X12" s="64"/>
      <c r="Y12" s="64"/>
      <c r="Z12" s="64"/>
      <c r="AA12" s="64"/>
      <c r="AB12" s="65"/>
      <c r="AC12" s="66"/>
    </row>
    <row r="13" spans="1:29" ht="19.5" customHeight="1">
      <c r="A13" s="60"/>
      <c r="B13" s="6"/>
      <c r="C13" s="10"/>
      <c r="D13" s="11"/>
      <c r="E13" s="12"/>
      <c r="F13" s="6"/>
      <c r="H13" s="64"/>
      <c r="I13" s="64"/>
      <c r="J13" s="64"/>
      <c r="K13" s="64"/>
      <c r="L13" s="64"/>
      <c r="N13" s="79"/>
      <c r="O13" s="14"/>
      <c r="P13" s="9"/>
      <c r="Q13" s="8"/>
      <c r="R13" s="9"/>
      <c r="S13" s="8"/>
      <c r="T13" s="113"/>
      <c r="U13" s="80"/>
      <c r="W13" s="64"/>
      <c r="X13" s="64"/>
      <c r="Y13" s="64"/>
      <c r="Z13" s="64"/>
      <c r="AA13" s="64"/>
      <c r="AB13" s="65"/>
      <c r="AC13" s="66"/>
    </row>
    <row r="14" spans="1:29" ht="19.5" customHeight="1">
      <c r="A14" s="60"/>
      <c r="B14" s="6"/>
      <c r="C14" s="10"/>
      <c r="D14" s="11"/>
      <c r="E14" s="12"/>
      <c r="F14" s="6"/>
      <c r="H14" s="64"/>
      <c r="I14" s="64"/>
      <c r="J14" s="64"/>
      <c r="K14" s="64"/>
      <c r="L14" s="64"/>
      <c r="N14" s="79"/>
      <c r="O14" s="14"/>
      <c r="P14" s="9"/>
      <c r="Q14" s="8"/>
      <c r="R14" s="9"/>
      <c r="S14" s="8"/>
      <c r="T14" s="113"/>
      <c r="U14" s="80"/>
      <c r="W14" s="64"/>
      <c r="X14" s="64"/>
      <c r="Y14" s="64"/>
      <c r="Z14" s="64"/>
      <c r="AA14" s="64"/>
      <c r="AB14" s="65"/>
      <c r="AC14" s="66"/>
    </row>
    <row r="15" spans="1:29" ht="19.5" customHeight="1">
      <c r="A15" s="60"/>
      <c r="B15" s="6"/>
      <c r="C15" s="10"/>
      <c r="D15" s="11"/>
      <c r="E15" s="12"/>
      <c r="F15" s="6"/>
      <c r="H15" s="64"/>
      <c r="I15" s="64"/>
      <c r="J15" s="64"/>
      <c r="K15" s="64"/>
      <c r="L15" s="64"/>
      <c r="N15" s="79"/>
      <c r="O15" s="14"/>
      <c r="P15" s="9"/>
      <c r="Q15" s="8"/>
      <c r="R15" s="9"/>
      <c r="S15" s="8"/>
      <c r="T15" s="113"/>
      <c r="U15" s="80"/>
      <c r="W15" s="64"/>
      <c r="X15" s="64"/>
      <c r="Y15" s="64"/>
      <c r="Z15" s="64"/>
      <c r="AA15" s="64"/>
      <c r="AB15" s="65"/>
      <c r="AC15" s="66"/>
    </row>
    <row r="16" spans="1:29" ht="19.5" customHeight="1">
      <c r="A16" s="60"/>
      <c r="B16" s="6"/>
      <c r="C16" s="10"/>
      <c r="D16" s="11"/>
      <c r="E16" s="12"/>
      <c r="F16" s="6"/>
      <c r="H16" s="64"/>
      <c r="I16" s="64"/>
      <c r="J16" s="64"/>
      <c r="K16" s="64"/>
      <c r="L16" s="64"/>
      <c r="N16" s="79"/>
      <c r="O16" s="14"/>
      <c r="P16" s="9"/>
      <c r="Q16" s="8"/>
      <c r="R16" s="9"/>
      <c r="S16" s="8"/>
      <c r="T16" s="113"/>
      <c r="U16" s="80"/>
      <c r="W16" s="64"/>
      <c r="X16" s="64"/>
      <c r="Y16" s="64"/>
      <c r="Z16" s="64"/>
      <c r="AA16" s="64"/>
      <c r="AB16" s="65"/>
      <c r="AC16" s="66"/>
    </row>
    <row r="17" spans="1:29" ht="19.5" customHeight="1">
      <c r="A17" s="60"/>
      <c r="B17" s="6"/>
      <c r="C17" s="10"/>
      <c r="D17" s="11"/>
      <c r="E17" s="12"/>
      <c r="F17" s="6"/>
      <c r="H17" s="64"/>
      <c r="I17" s="64"/>
      <c r="J17" s="64"/>
      <c r="K17" s="64"/>
      <c r="L17" s="64"/>
      <c r="N17" s="79"/>
      <c r="O17" s="14"/>
      <c r="P17" s="9"/>
      <c r="Q17" s="8"/>
      <c r="R17" s="9"/>
      <c r="S17" s="8"/>
      <c r="T17" s="113"/>
      <c r="U17" s="80"/>
      <c r="W17" s="64"/>
      <c r="X17" s="64"/>
      <c r="Y17" s="64"/>
      <c r="Z17" s="64"/>
      <c r="AA17" s="64"/>
      <c r="AB17" s="65"/>
      <c r="AC17" s="66"/>
    </row>
    <row r="18" spans="1:29" ht="19.5" customHeight="1">
      <c r="A18" s="60"/>
      <c r="B18" s="6"/>
      <c r="C18" s="10"/>
      <c r="D18" s="11"/>
      <c r="E18" s="12"/>
      <c r="F18" s="6"/>
      <c r="H18" s="64"/>
      <c r="I18" s="64"/>
      <c r="J18" s="64"/>
      <c r="K18" s="64"/>
      <c r="L18" s="64"/>
      <c r="N18" s="79"/>
      <c r="O18" s="14"/>
      <c r="P18" s="9"/>
      <c r="Q18" s="8"/>
      <c r="R18" s="9"/>
      <c r="S18" s="8"/>
      <c r="T18" s="113"/>
      <c r="U18" s="80"/>
      <c r="W18" s="64"/>
      <c r="X18" s="64"/>
      <c r="Y18" s="64"/>
      <c r="Z18" s="64"/>
      <c r="AA18" s="64"/>
      <c r="AB18" s="65"/>
      <c r="AC18" s="66"/>
    </row>
    <row r="19" spans="1:29" ht="19.5" customHeight="1">
      <c r="A19" s="60"/>
      <c r="B19" s="6"/>
      <c r="C19" s="10"/>
      <c r="D19" s="11"/>
      <c r="E19" s="12"/>
      <c r="F19" s="6"/>
      <c r="H19" s="64"/>
      <c r="I19" s="64"/>
      <c r="J19" s="64"/>
      <c r="K19" s="64"/>
      <c r="L19" s="64"/>
      <c r="N19" s="79"/>
      <c r="O19" s="14"/>
      <c r="P19" s="9"/>
      <c r="Q19" s="8"/>
      <c r="R19" s="9"/>
      <c r="S19" s="8"/>
      <c r="T19" s="113"/>
      <c r="U19" s="80"/>
      <c r="W19" s="64"/>
      <c r="X19" s="64"/>
      <c r="Y19" s="64"/>
      <c r="Z19" s="64"/>
      <c r="AA19" s="64"/>
      <c r="AB19" s="65"/>
      <c r="AC19" s="66"/>
    </row>
    <row r="20" spans="1:29" ht="19.5" customHeight="1">
      <c r="A20" s="60"/>
      <c r="B20" s="6"/>
      <c r="C20" s="10"/>
      <c r="D20" s="11"/>
      <c r="E20" s="12"/>
      <c r="F20" s="6"/>
      <c r="H20" s="64"/>
      <c r="I20" s="64"/>
      <c r="J20" s="64"/>
      <c r="K20" s="64"/>
      <c r="L20" s="64"/>
      <c r="N20" s="79"/>
      <c r="O20" s="14"/>
      <c r="P20" s="9"/>
      <c r="Q20" s="8"/>
      <c r="R20" s="9"/>
      <c r="S20" s="8"/>
      <c r="T20" s="113"/>
      <c r="U20" s="80"/>
      <c r="W20" s="64"/>
      <c r="X20" s="64"/>
      <c r="Y20" s="64"/>
      <c r="Z20" s="64"/>
      <c r="AA20" s="64"/>
      <c r="AB20" s="65"/>
      <c r="AC20" s="66"/>
    </row>
    <row r="21" spans="1:29" ht="19.5" customHeight="1">
      <c r="A21" s="60"/>
      <c r="B21" s="6"/>
      <c r="C21" s="10"/>
      <c r="D21" s="11"/>
      <c r="E21" s="12"/>
      <c r="F21" s="6"/>
      <c r="H21" s="64"/>
      <c r="I21" s="64"/>
      <c r="J21" s="64"/>
      <c r="K21" s="64"/>
      <c r="L21" s="64"/>
      <c r="N21" s="79"/>
      <c r="O21" s="14"/>
      <c r="P21" s="9"/>
      <c r="Q21" s="8"/>
      <c r="R21" s="9"/>
      <c r="S21" s="8"/>
      <c r="T21" s="113"/>
      <c r="U21" s="80"/>
      <c r="W21" s="64"/>
      <c r="X21" s="64"/>
      <c r="Y21" s="64"/>
      <c r="Z21" s="64"/>
      <c r="AA21" s="64"/>
      <c r="AB21" s="65"/>
      <c r="AC21" s="66"/>
    </row>
    <row r="22" spans="1:29" ht="19.5" customHeight="1">
      <c r="A22" s="60"/>
      <c r="B22" s="6"/>
      <c r="C22" s="10"/>
      <c r="D22" s="11"/>
      <c r="E22" s="12"/>
      <c r="F22" s="6"/>
      <c r="H22" s="64"/>
      <c r="I22" s="64"/>
      <c r="J22" s="64"/>
      <c r="K22" s="64"/>
      <c r="L22" s="64"/>
      <c r="N22" s="79"/>
      <c r="O22" s="14"/>
      <c r="P22" s="9"/>
      <c r="Q22" s="8"/>
      <c r="R22" s="9"/>
      <c r="S22" s="8"/>
      <c r="T22" s="113"/>
      <c r="U22" s="80"/>
      <c r="W22" s="64"/>
      <c r="X22" s="64"/>
      <c r="Y22" s="64"/>
      <c r="Z22" s="64"/>
      <c r="AA22" s="64"/>
      <c r="AB22" s="65"/>
      <c r="AC22" s="66"/>
    </row>
    <row r="23" spans="1:29" ht="19.5" customHeight="1">
      <c r="A23" s="60"/>
      <c r="B23" s="6"/>
      <c r="C23" s="10"/>
      <c r="D23" s="11"/>
      <c r="E23" s="12"/>
      <c r="F23" s="6"/>
      <c r="H23" s="64"/>
      <c r="I23" s="64"/>
      <c r="J23" s="64"/>
      <c r="K23" s="64"/>
      <c r="L23" s="64"/>
      <c r="N23" s="79"/>
      <c r="O23" s="14"/>
      <c r="P23" s="9"/>
      <c r="Q23" s="8"/>
      <c r="R23" s="9"/>
      <c r="S23" s="8"/>
      <c r="T23" s="113"/>
      <c r="U23" s="80"/>
      <c r="W23" s="64"/>
      <c r="X23" s="64"/>
      <c r="Y23" s="64"/>
      <c r="Z23" s="64"/>
      <c r="AA23" s="64"/>
      <c r="AB23" s="65"/>
      <c r="AC23" s="66"/>
    </row>
    <row r="24" spans="1:29" ht="19.5" customHeight="1">
      <c r="A24" s="60"/>
      <c r="B24" s="6"/>
      <c r="C24" s="10"/>
      <c r="D24" s="11"/>
      <c r="E24" s="12"/>
      <c r="F24" s="6"/>
      <c r="H24" s="64"/>
      <c r="I24" s="64"/>
      <c r="J24" s="64"/>
      <c r="K24" s="64"/>
      <c r="L24" s="64"/>
      <c r="N24" s="79"/>
      <c r="O24" s="14"/>
      <c r="P24" s="9"/>
      <c r="Q24" s="8"/>
      <c r="R24" s="9"/>
      <c r="S24" s="8"/>
      <c r="T24" s="113"/>
      <c r="U24" s="80"/>
      <c r="W24" s="64"/>
      <c r="X24" s="64"/>
      <c r="Y24" s="64"/>
      <c r="Z24" s="64"/>
      <c r="AA24" s="64"/>
      <c r="AB24" s="65"/>
      <c r="AC24" s="66"/>
    </row>
    <row r="25" spans="1:29" ht="19.5" customHeight="1">
      <c r="A25" s="60"/>
      <c r="B25" s="6"/>
      <c r="C25" s="10"/>
      <c r="D25" s="11"/>
      <c r="E25" s="12"/>
      <c r="F25" s="6"/>
      <c r="H25" s="64"/>
      <c r="I25" s="64"/>
      <c r="J25" s="64"/>
      <c r="K25" s="64"/>
      <c r="L25" s="64"/>
      <c r="N25" s="79"/>
      <c r="O25" s="14"/>
      <c r="P25" s="9"/>
      <c r="Q25" s="8"/>
      <c r="R25" s="9"/>
      <c r="S25" s="8"/>
      <c r="T25" s="113"/>
      <c r="U25" s="80"/>
      <c r="W25" s="64"/>
      <c r="X25" s="64"/>
      <c r="Y25" s="64"/>
      <c r="Z25" s="64"/>
      <c r="AA25" s="64"/>
      <c r="AB25" s="65"/>
      <c r="AC25" s="66"/>
    </row>
    <row r="26" spans="1:29" ht="19.5" customHeight="1">
      <c r="A26" s="60"/>
      <c r="B26" s="6"/>
      <c r="C26" s="10"/>
      <c r="D26" s="11"/>
      <c r="E26" s="12"/>
      <c r="F26" s="6"/>
      <c r="H26" s="64"/>
      <c r="I26" s="64"/>
      <c r="J26" s="64"/>
      <c r="K26" s="64"/>
      <c r="L26" s="64"/>
      <c r="N26" s="79"/>
      <c r="O26" s="14"/>
      <c r="P26" s="9"/>
      <c r="Q26" s="8"/>
      <c r="R26" s="9"/>
      <c r="S26" s="8"/>
      <c r="T26" s="113"/>
      <c r="U26" s="80"/>
      <c r="W26" s="64"/>
      <c r="X26" s="64"/>
      <c r="Y26" s="64"/>
      <c r="Z26" s="64"/>
      <c r="AA26" s="64"/>
      <c r="AB26" s="65"/>
      <c r="AC26" s="66"/>
    </row>
    <row r="27" spans="1:29" ht="19.5" customHeight="1">
      <c r="A27" s="60"/>
      <c r="B27" s="6"/>
      <c r="C27" s="10"/>
      <c r="D27" s="11"/>
      <c r="E27" s="12"/>
      <c r="F27" s="6"/>
      <c r="H27" s="64"/>
      <c r="I27" s="64"/>
      <c r="J27" s="64"/>
      <c r="K27" s="64"/>
      <c r="L27" s="64"/>
      <c r="N27" s="79"/>
      <c r="O27" s="14"/>
      <c r="P27" s="9"/>
      <c r="Q27" s="8"/>
      <c r="R27" s="9"/>
      <c r="S27" s="8"/>
      <c r="T27" s="113"/>
      <c r="U27" s="80"/>
      <c r="W27" s="64"/>
      <c r="X27" s="64"/>
      <c r="Y27" s="64"/>
      <c r="Z27" s="64"/>
      <c r="AA27" s="64"/>
      <c r="AB27" s="65"/>
      <c r="AC27" s="66"/>
    </row>
    <row r="28" spans="1:29" ht="19.5" customHeight="1" thickBot="1">
      <c r="A28" s="60"/>
      <c r="B28" s="6"/>
      <c r="C28" s="10"/>
      <c r="D28" s="11"/>
      <c r="E28" s="12"/>
      <c r="F28" s="6"/>
      <c r="H28" s="64"/>
      <c r="I28" s="64"/>
      <c r="J28" s="64"/>
      <c r="K28" s="64"/>
      <c r="L28" s="64"/>
      <c r="N28" s="88"/>
      <c r="O28" s="89"/>
      <c r="P28" s="58"/>
      <c r="Q28" s="16"/>
      <c r="R28" s="58"/>
      <c r="S28" s="16"/>
      <c r="T28" s="114"/>
      <c r="U28" s="90"/>
      <c r="W28" s="64"/>
      <c r="X28" s="64"/>
      <c r="Y28" s="64"/>
      <c r="Z28" s="64"/>
      <c r="AA28" s="64"/>
      <c r="AB28" s="65"/>
      <c r="AC28" s="66"/>
    </row>
    <row r="29" spans="14:29" ht="13.5" customHeight="1">
      <c r="N29" s="110"/>
      <c r="O29" s="75"/>
      <c r="P29" s="75"/>
      <c r="Q29" s="75"/>
      <c r="R29" s="75"/>
      <c r="S29" s="75"/>
      <c r="T29" s="75"/>
      <c r="U29" s="111"/>
      <c r="W29" s="64"/>
      <c r="X29" s="64"/>
      <c r="Y29" s="64"/>
      <c r="Z29" s="64"/>
      <c r="AA29" s="64"/>
      <c r="AB29" s="65"/>
      <c r="AC29" s="66"/>
    </row>
    <row r="30" spans="3:29" ht="13.5" customHeight="1">
      <c r="C30" s="107">
        <v>3</v>
      </c>
      <c r="D30" s="108">
        <v>0</v>
      </c>
      <c r="E30" s="109">
        <v>0</v>
      </c>
      <c r="F30" s="68" t="s">
        <v>41</v>
      </c>
      <c r="M30" s="68"/>
      <c r="N30" s="81"/>
      <c r="O30" s="5"/>
      <c r="P30" s="5"/>
      <c r="Q30" s="5"/>
      <c r="R30" s="5"/>
      <c r="S30" s="5"/>
      <c r="T30" s="7" t="s">
        <v>13</v>
      </c>
      <c r="U30" s="112">
        <f>COUNTIF(U4:U28,1)</f>
        <v>1</v>
      </c>
      <c r="W30" s="64"/>
      <c r="X30" s="64">
        <f>C30*3600+D30*60+E30</f>
        <v>10800</v>
      </c>
      <c r="Y30" s="64"/>
      <c r="Z30" s="64"/>
      <c r="AA30" s="64"/>
      <c r="AB30" s="65"/>
      <c r="AC30" s="66"/>
    </row>
    <row r="31" spans="14:21" ht="13.5" customHeight="1">
      <c r="N31" s="144" t="s">
        <v>56</v>
      </c>
      <c r="O31" s="145"/>
      <c r="P31" s="5"/>
      <c r="Q31" s="5"/>
      <c r="R31" s="5"/>
      <c r="S31" s="5"/>
      <c r="T31" s="5"/>
      <c r="U31" s="82"/>
    </row>
    <row r="32" spans="14:21" ht="13.5" customHeight="1" thickBot="1">
      <c r="N32" s="83"/>
      <c r="O32" s="84" t="str">
        <f>INDEX(O4:O28,MATCH(1,$U$4:$U$28,0),1)</f>
        <v>小竹</v>
      </c>
      <c r="P32" s="84" t="str">
        <f>INDEX(P4:P28,MATCH(1,$U$4:$U$28,0),1)</f>
        <v>寺田　響②</v>
      </c>
      <c r="Q32" s="84"/>
      <c r="R32" s="84"/>
      <c r="S32" s="84" t="str">
        <f>INDEX(S4:S28,MATCH(1,$U$4:$U$28,0),1)</f>
        <v>13:44</v>
      </c>
      <c r="T32" s="115">
        <f>INDEX(T4:T28,MATCH(1,$U$4:$U$28,0),1)</f>
      </c>
      <c r="U32" s="85"/>
    </row>
  </sheetData>
  <sheetProtection/>
  <mergeCells count="6">
    <mergeCell ref="N31:O31"/>
    <mergeCell ref="I3:K3"/>
    <mergeCell ref="C3:E3"/>
    <mergeCell ref="AB3:AC3"/>
    <mergeCell ref="Q3:R3"/>
    <mergeCell ref="S3:U3"/>
  </mergeCells>
  <printOptions horizontalCentered="1" verticalCentered="1"/>
  <pageMargins left="0.7874015748031497" right="0.7874015748031497" top="0.5905511811023623" bottom="0.5905511811023623" header="0" footer="0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32"/>
  <sheetViews>
    <sheetView showGridLines="0" zoomScalePageLayoutView="0" workbookViewId="0" topLeftCell="A16">
      <selection activeCell="E11" sqref="E11"/>
    </sheetView>
  </sheetViews>
  <sheetFormatPr defaultColWidth="5.796875" defaultRowHeight="15"/>
  <cols>
    <col min="1" max="13" width="2.69921875" style="61" customWidth="1"/>
    <col min="14" max="14" width="5.69921875" style="61" customWidth="1"/>
    <col min="15" max="15" width="8.69921875" style="61" customWidth="1"/>
    <col min="16" max="16" width="14.09765625" style="61" bestFit="1" customWidth="1"/>
    <col min="17" max="17" width="7.59765625" style="67" bestFit="1" customWidth="1"/>
    <col min="18" max="19" width="5.69921875" style="61" customWidth="1"/>
    <col min="20" max="21" width="3.69921875" style="61" customWidth="1"/>
    <col min="22" max="22" width="5.69921875" style="61" customWidth="1"/>
    <col min="23" max="27" width="4.69921875" style="61" customWidth="1"/>
    <col min="28" max="28" width="2.69921875" style="105" customWidth="1"/>
    <col min="29" max="29" width="2.69921875" style="68" customWidth="1"/>
    <col min="30" max="16384" width="5.69921875" style="61" customWidth="1"/>
  </cols>
  <sheetData>
    <row r="1" spans="14:29" s="59" customFormat="1" ht="12">
      <c r="N1" s="70" t="s">
        <v>108</v>
      </c>
      <c r="O1" s="71"/>
      <c r="P1" s="71"/>
      <c r="Q1" s="72"/>
      <c r="R1" s="73" t="s">
        <v>30</v>
      </c>
      <c r="S1" s="74" t="str">
        <f>RIGHT("  "&amp;TEXT(AB1,"##"),2)&amp;":"&amp;RIGHT(TEXT(AC1+100,"##"),2)</f>
        <v>10:22</v>
      </c>
      <c r="T1" s="75"/>
      <c r="U1" s="76"/>
      <c r="W1" s="63"/>
      <c r="X1" s="63"/>
      <c r="Y1" s="63"/>
      <c r="Z1" s="64">
        <f>AB1*60+AC1</f>
        <v>622</v>
      </c>
      <c r="AA1" s="63"/>
      <c r="AB1" s="65">
        <f>'最初に'!F19</f>
        <v>10</v>
      </c>
      <c r="AC1" s="66">
        <f>'最初に'!H19</f>
        <v>22</v>
      </c>
    </row>
    <row r="2" spans="14:29" s="59" customFormat="1" ht="12.75" thickBot="1">
      <c r="N2" s="77"/>
      <c r="O2" s="2"/>
      <c r="P2" s="2"/>
      <c r="Q2" s="2"/>
      <c r="R2" s="2"/>
      <c r="S2" s="2"/>
      <c r="T2" s="2"/>
      <c r="U2" s="78"/>
      <c r="W2" s="63"/>
      <c r="X2" s="63"/>
      <c r="Y2" s="63"/>
      <c r="Z2" s="63"/>
      <c r="AA2" s="63"/>
      <c r="AB2" s="65"/>
      <c r="AC2" s="66"/>
    </row>
    <row r="3" spans="1:29" ht="12">
      <c r="A3" s="60" t="s">
        <v>31</v>
      </c>
      <c r="B3" s="60" t="s">
        <v>32</v>
      </c>
      <c r="C3" s="147" t="s">
        <v>33</v>
      </c>
      <c r="D3" s="148"/>
      <c r="E3" s="149"/>
      <c r="F3" s="60" t="s">
        <v>42</v>
      </c>
      <c r="H3" s="64" t="s">
        <v>32</v>
      </c>
      <c r="I3" s="146" t="s">
        <v>33</v>
      </c>
      <c r="J3" s="146"/>
      <c r="K3" s="146"/>
      <c r="L3" s="64"/>
      <c r="N3" s="86"/>
      <c r="O3" s="74"/>
      <c r="P3" s="87"/>
      <c r="Q3" s="150" t="s">
        <v>34</v>
      </c>
      <c r="R3" s="151"/>
      <c r="S3" s="150" t="s">
        <v>35</v>
      </c>
      <c r="T3" s="152"/>
      <c r="U3" s="153"/>
      <c r="W3" s="64" t="s">
        <v>44</v>
      </c>
      <c r="X3" s="64" t="s">
        <v>45</v>
      </c>
      <c r="Y3" s="64" t="s">
        <v>52</v>
      </c>
      <c r="Z3" s="64" t="s">
        <v>38</v>
      </c>
      <c r="AA3" s="64" t="s">
        <v>39</v>
      </c>
      <c r="AB3" s="146" t="s">
        <v>40</v>
      </c>
      <c r="AC3" s="146"/>
    </row>
    <row r="4" spans="1:29" ht="19.5" customHeight="1">
      <c r="A4" s="60">
        <v>1</v>
      </c>
      <c r="B4" s="6">
        <v>8</v>
      </c>
      <c r="C4" s="10"/>
      <c r="D4" s="11">
        <v>24</v>
      </c>
      <c r="E4" s="12">
        <v>7</v>
      </c>
      <c r="F4" s="6"/>
      <c r="H4" s="64">
        <f aca="true" t="shared" si="0" ref="H4:H14">N4</f>
        <v>2</v>
      </c>
      <c r="I4" s="64">
        <f aca="true" t="shared" si="1" ref="I4:I14">INDEX(C$4:C$28,MATCH($H4,$B$4:$B$28,0),1)</f>
        <v>0</v>
      </c>
      <c r="J4" s="64">
        <f aca="true" t="shared" si="2" ref="J4:J14">INDEX(D$4:D$28,MATCH($H4,$B$4:$B$28,0),1)</f>
        <v>25</v>
      </c>
      <c r="K4" s="64">
        <f aca="true" t="shared" si="3" ref="K4:K14">INDEX(E$4:E$28,MATCH($H4,$B$4:$B$28,0),1)</f>
        <v>7</v>
      </c>
      <c r="L4" s="64">
        <f aca="true" t="shared" si="4" ref="L4:L14">INDEX(F$4:F$28,MATCH($H4,$B$4:$B$28,0),1)</f>
        <v>0</v>
      </c>
      <c r="N4" s="79">
        <f>IF('登録'!A5=0,"",'登録'!A5)</f>
        <v>2</v>
      </c>
      <c r="O4" s="14" t="str">
        <f>IF('登録'!B5="","",'登録'!B5)</f>
        <v>直方第二</v>
      </c>
      <c r="P4" s="9" t="str">
        <f>オーダー!M5</f>
        <v>林　理空③</v>
      </c>
      <c r="Q4" s="8" t="str">
        <f aca="true" t="shared" si="5" ref="Q4:Q14">TEXT(TIME(,,AA4),"H:MM:SS")</f>
        <v>0:25:07</v>
      </c>
      <c r="R4" s="9">
        <f aca="true" t="shared" si="6" ref="R4:R14">RANK(AA4,AA$4:AA$28,1)+L4</f>
        <v>5</v>
      </c>
      <c r="S4" s="8" t="str">
        <f aca="true" t="shared" si="7" ref="S4:S14">RIGHT("  "&amp;TEXT(AB4,"##"),2)&amp;":"&amp;RIGHT(TEXT(AC4+100,"##"),2)</f>
        <v>11:20</v>
      </c>
      <c r="T4" s="113">
        <f aca="true" t="shared" si="8" ref="T4:T14">IF(Z4&gt;Z$1,"",IF(Z4&lt;Z$1,"新","タイ"))</f>
      </c>
      <c r="U4" s="80">
        <f aca="true" t="shared" si="9" ref="U4:U14">RANK(Z4,Z$4:Z$28,1)</f>
        <v>7</v>
      </c>
      <c r="W4" s="64">
        <f>'１区'!Y4</f>
        <v>827</v>
      </c>
      <c r="X4" s="64">
        <f aca="true" t="shared" si="10" ref="X4:X14">I4*3600+J4*60+K4</f>
        <v>1507</v>
      </c>
      <c r="Y4" s="64">
        <f aca="true" t="shared" si="11" ref="Y4:Y14">IF(X4&lt;$X$30,X4,$X$30)</f>
        <v>1507</v>
      </c>
      <c r="Z4" s="64">
        <f aca="true" t="shared" si="12" ref="Z4:Z14">IF(H4=0,"",X4-W4)</f>
        <v>680</v>
      </c>
      <c r="AA4" s="64">
        <f>IF(H4=0,"",'１区'!AA4+Z4)</f>
        <v>1507</v>
      </c>
      <c r="AB4" s="65">
        <f aca="true" t="shared" si="13" ref="AB4:AB14">INT(Z4/60)</f>
        <v>11</v>
      </c>
      <c r="AC4" s="66">
        <f aca="true" t="shared" si="14" ref="AC4:AC14">Z4-AB4*60</f>
        <v>20</v>
      </c>
    </row>
    <row r="5" spans="1:29" ht="19.5" customHeight="1">
      <c r="A5" s="60">
        <v>2</v>
      </c>
      <c r="B5" s="6">
        <v>9</v>
      </c>
      <c r="C5" s="10"/>
      <c r="D5" s="11">
        <v>24</v>
      </c>
      <c r="E5" s="12">
        <v>34</v>
      </c>
      <c r="F5" s="6"/>
      <c r="H5" s="64">
        <f t="shared" si="0"/>
        <v>5</v>
      </c>
      <c r="I5" s="64">
        <f t="shared" si="1"/>
        <v>0</v>
      </c>
      <c r="J5" s="64">
        <f t="shared" si="2"/>
        <v>24</v>
      </c>
      <c r="K5" s="64">
        <f t="shared" si="3"/>
        <v>48</v>
      </c>
      <c r="L5" s="64">
        <f t="shared" si="4"/>
        <v>0</v>
      </c>
      <c r="N5" s="79">
        <f>IF('登録'!A6=0,"",'登録'!A6)</f>
        <v>5</v>
      </c>
      <c r="O5" s="14" t="str">
        <f>IF('登録'!B6="","",'登録'!B6)</f>
        <v>宮田</v>
      </c>
      <c r="P5" s="9" t="str">
        <f>オーダー!M6</f>
        <v>浦川　佑馬②</v>
      </c>
      <c r="Q5" s="8" t="str">
        <f t="shared" si="5"/>
        <v>0:24:48</v>
      </c>
      <c r="R5" s="9">
        <f t="shared" si="6"/>
        <v>3</v>
      </c>
      <c r="S5" s="8" t="str">
        <f t="shared" si="7"/>
        <v>10:56</v>
      </c>
      <c r="T5" s="113">
        <f t="shared" si="8"/>
      </c>
      <c r="U5" s="80">
        <f t="shared" si="9"/>
        <v>4</v>
      </c>
      <c r="W5" s="64">
        <f>'１区'!Y5</f>
        <v>832</v>
      </c>
      <c r="X5" s="64">
        <f t="shared" si="10"/>
        <v>1488</v>
      </c>
      <c r="Y5" s="64">
        <f t="shared" si="11"/>
        <v>1488</v>
      </c>
      <c r="Z5" s="64">
        <f t="shared" si="12"/>
        <v>656</v>
      </c>
      <c r="AA5" s="64">
        <f>IF(H5=0,"",'１区'!AA5+Z5)</f>
        <v>1488</v>
      </c>
      <c r="AB5" s="65">
        <f t="shared" si="13"/>
        <v>10</v>
      </c>
      <c r="AC5" s="66">
        <f t="shared" si="14"/>
        <v>56</v>
      </c>
    </row>
    <row r="6" spans="1:29" ht="19.5" customHeight="1">
      <c r="A6" s="60">
        <v>3</v>
      </c>
      <c r="B6" s="6">
        <v>5</v>
      </c>
      <c r="C6" s="10"/>
      <c r="D6" s="11">
        <v>24</v>
      </c>
      <c r="E6" s="12">
        <v>48</v>
      </c>
      <c r="F6" s="6"/>
      <c r="H6" s="64">
        <f t="shared" si="0"/>
        <v>6</v>
      </c>
      <c r="I6" s="64">
        <f t="shared" si="1"/>
        <v>0</v>
      </c>
      <c r="J6" s="64">
        <f t="shared" si="2"/>
        <v>24</v>
      </c>
      <c r="K6" s="64">
        <f t="shared" si="3"/>
        <v>54</v>
      </c>
      <c r="L6" s="64">
        <f t="shared" si="4"/>
        <v>0</v>
      </c>
      <c r="N6" s="79">
        <f>IF('登録'!A7=0,"",'登録'!A7)</f>
        <v>6</v>
      </c>
      <c r="O6" s="14" t="str">
        <f>IF('登録'!B7="","",'登録'!B7)</f>
        <v>宮田光陵</v>
      </c>
      <c r="P6" s="9" t="str">
        <f>オーダー!M7</f>
        <v>森脇　隆之介③</v>
      </c>
      <c r="Q6" s="8" t="str">
        <f t="shared" si="5"/>
        <v>0:24:54</v>
      </c>
      <c r="R6" s="9">
        <f t="shared" si="6"/>
        <v>4</v>
      </c>
      <c r="S6" s="8" t="str">
        <f t="shared" si="7"/>
        <v>11:07</v>
      </c>
      <c r="T6" s="113">
        <f t="shared" si="8"/>
      </c>
      <c r="U6" s="80">
        <f t="shared" si="9"/>
        <v>5</v>
      </c>
      <c r="W6" s="64">
        <f>'１区'!Y6</f>
        <v>827</v>
      </c>
      <c r="X6" s="64">
        <f t="shared" si="10"/>
        <v>1494</v>
      </c>
      <c r="Y6" s="64">
        <f t="shared" si="11"/>
        <v>1494</v>
      </c>
      <c r="Z6" s="64">
        <f t="shared" si="12"/>
        <v>667</v>
      </c>
      <c r="AA6" s="64">
        <f>IF(H6=0,"",'１区'!AA6+Z6)</f>
        <v>1494</v>
      </c>
      <c r="AB6" s="65">
        <f t="shared" si="13"/>
        <v>11</v>
      </c>
      <c r="AC6" s="66">
        <f t="shared" si="14"/>
        <v>7</v>
      </c>
    </row>
    <row r="7" spans="1:29" ht="19.5" customHeight="1">
      <c r="A7" s="60">
        <v>4</v>
      </c>
      <c r="B7" s="6">
        <v>6</v>
      </c>
      <c r="C7" s="10"/>
      <c r="D7" s="11">
        <v>24</v>
      </c>
      <c r="E7" s="12">
        <v>54</v>
      </c>
      <c r="F7" s="6"/>
      <c r="H7" s="64">
        <f t="shared" si="0"/>
        <v>8</v>
      </c>
      <c r="I7" s="64">
        <f t="shared" si="1"/>
        <v>0</v>
      </c>
      <c r="J7" s="64">
        <f t="shared" si="2"/>
        <v>24</v>
      </c>
      <c r="K7" s="64">
        <f t="shared" si="3"/>
        <v>7</v>
      </c>
      <c r="L7" s="64">
        <f t="shared" si="4"/>
        <v>0</v>
      </c>
      <c r="N7" s="79">
        <f>IF('登録'!A8=0,"",'登録'!A8)</f>
        <v>8</v>
      </c>
      <c r="O7" s="14" t="str">
        <f>IF('登録'!B8="","",'登録'!B8)</f>
        <v>小竹</v>
      </c>
      <c r="P7" s="9" t="str">
        <f>オーダー!M8</f>
        <v>佐糸　翔平③</v>
      </c>
      <c r="Q7" s="8" t="str">
        <f t="shared" si="5"/>
        <v>0:24:07</v>
      </c>
      <c r="R7" s="9">
        <f t="shared" si="6"/>
        <v>1</v>
      </c>
      <c r="S7" s="8" t="str">
        <f t="shared" si="7"/>
        <v>10:23</v>
      </c>
      <c r="T7" s="113">
        <f t="shared" si="8"/>
      </c>
      <c r="U7" s="80">
        <f t="shared" si="9"/>
        <v>1</v>
      </c>
      <c r="W7" s="64">
        <f>'１区'!Y7</f>
        <v>824</v>
      </c>
      <c r="X7" s="64">
        <f t="shared" si="10"/>
        <v>1447</v>
      </c>
      <c r="Y7" s="64">
        <f t="shared" si="11"/>
        <v>1447</v>
      </c>
      <c r="Z7" s="64">
        <f t="shared" si="12"/>
        <v>623</v>
      </c>
      <c r="AA7" s="64">
        <f>IF(H7=0,"",'１区'!AA7+Z7)</f>
        <v>1447</v>
      </c>
      <c r="AB7" s="65">
        <f t="shared" si="13"/>
        <v>10</v>
      </c>
      <c r="AC7" s="66">
        <f t="shared" si="14"/>
        <v>23</v>
      </c>
    </row>
    <row r="8" spans="1:29" ht="19.5" customHeight="1">
      <c r="A8" s="60">
        <v>5</v>
      </c>
      <c r="B8" s="6">
        <v>2</v>
      </c>
      <c r="C8" s="10"/>
      <c r="D8" s="11">
        <v>25</v>
      </c>
      <c r="E8" s="12">
        <v>7</v>
      </c>
      <c r="F8" s="6"/>
      <c r="H8" s="64">
        <f t="shared" si="0"/>
        <v>9</v>
      </c>
      <c r="I8" s="64">
        <f t="shared" si="1"/>
        <v>0</v>
      </c>
      <c r="J8" s="64">
        <f t="shared" si="2"/>
        <v>24</v>
      </c>
      <c r="K8" s="64">
        <f t="shared" si="3"/>
        <v>34</v>
      </c>
      <c r="L8" s="64">
        <f t="shared" si="4"/>
        <v>0</v>
      </c>
      <c r="N8" s="79">
        <f>IF('登録'!A9=0,"",'登録'!A9)</f>
        <v>9</v>
      </c>
      <c r="O8" s="14" t="str">
        <f>IF('登録'!B9="","",'登録'!B9)</f>
        <v>鞍手北Ａ</v>
      </c>
      <c r="P8" s="9" t="str">
        <f>オーダー!M9</f>
        <v>黒田　啓太③</v>
      </c>
      <c r="Q8" s="8" t="str">
        <f t="shared" si="5"/>
        <v>0:24:34</v>
      </c>
      <c r="R8" s="9">
        <f t="shared" si="6"/>
        <v>2</v>
      </c>
      <c r="S8" s="8" t="str">
        <f t="shared" si="7"/>
        <v>10:38</v>
      </c>
      <c r="T8" s="113">
        <f t="shared" si="8"/>
      </c>
      <c r="U8" s="80">
        <f t="shared" si="9"/>
        <v>2</v>
      </c>
      <c r="W8" s="64">
        <f>'１区'!Y8</f>
        <v>836</v>
      </c>
      <c r="X8" s="64">
        <f t="shared" si="10"/>
        <v>1474</v>
      </c>
      <c r="Y8" s="64">
        <f t="shared" si="11"/>
        <v>1474</v>
      </c>
      <c r="Z8" s="64">
        <f t="shared" si="12"/>
        <v>638</v>
      </c>
      <c r="AA8" s="64">
        <f>IF(H8=0,"",'１区'!AA8+Z8)</f>
        <v>1474</v>
      </c>
      <c r="AB8" s="65">
        <f t="shared" si="13"/>
        <v>10</v>
      </c>
      <c r="AC8" s="66">
        <f t="shared" si="14"/>
        <v>38</v>
      </c>
    </row>
    <row r="9" spans="1:29" ht="19.5" customHeight="1">
      <c r="A9" s="60">
        <v>6</v>
      </c>
      <c r="B9" s="6">
        <v>11</v>
      </c>
      <c r="C9" s="10"/>
      <c r="D9" s="11">
        <v>25</v>
      </c>
      <c r="E9" s="12">
        <v>33</v>
      </c>
      <c r="F9" s="6"/>
      <c r="H9" s="64" t="str">
        <f t="shared" si="0"/>
        <v>9b</v>
      </c>
      <c r="I9" s="64">
        <f t="shared" si="1"/>
        <v>0</v>
      </c>
      <c r="J9" s="64">
        <f t="shared" si="2"/>
        <v>25</v>
      </c>
      <c r="K9" s="64">
        <f t="shared" si="3"/>
        <v>41</v>
      </c>
      <c r="L9" s="64">
        <f t="shared" si="4"/>
        <v>0</v>
      </c>
      <c r="N9" s="79" t="str">
        <f>IF('登録'!A10=0,"",'登録'!A10)</f>
        <v>9b</v>
      </c>
      <c r="O9" s="14" t="str">
        <f>IF('登録'!B10="","",'登録'!B10)</f>
        <v>鞍手北Ｂ</v>
      </c>
      <c r="P9" s="9" t="str">
        <f>オーダー!M10</f>
        <v>林　幸季③</v>
      </c>
      <c r="Q9" s="8" t="str">
        <f t="shared" si="5"/>
        <v>0:25:41</v>
      </c>
      <c r="R9" s="9">
        <f t="shared" si="6"/>
        <v>7</v>
      </c>
      <c r="S9" s="8" t="str">
        <f t="shared" si="7"/>
        <v>11:12</v>
      </c>
      <c r="T9" s="113">
        <f t="shared" si="8"/>
      </c>
      <c r="U9" s="80">
        <f t="shared" si="9"/>
        <v>6</v>
      </c>
      <c r="W9" s="64">
        <f>'１区'!Y9</f>
        <v>869</v>
      </c>
      <c r="X9" s="64">
        <f t="shared" si="10"/>
        <v>1541</v>
      </c>
      <c r="Y9" s="64">
        <f t="shared" si="11"/>
        <v>1541</v>
      </c>
      <c r="Z9" s="64">
        <f t="shared" si="12"/>
        <v>672</v>
      </c>
      <c r="AA9" s="64">
        <f>IF(H9=0,"",'１区'!AA9+Z9)</f>
        <v>1541</v>
      </c>
      <c r="AB9" s="65">
        <f t="shared" si="13"/>
        <v>11</v>
      </c>
      <c r="AC9" s="66">
        <f t="shared" si="14"/>
        <v>12</v>
      </c>
    </row>
    <row r="10" spans="1:29" ht="19.5" customHeight="1">
      <c r="A10" s="60">
        <v>7</v>
      </c>
      <c r="B10" s="6" t="s">
        <v>175</v>
      </c>
      <c r="C10" s="10"/>
      <c r="D10" s="11">
        <v>25</v>
      </c>
      <c r="E10" s="12">
        <v>41</v>
      </c>
      <c r="F10" s="6"/>
      <c r="H10" s="64">
        <f t="shared" si="0"/>
        <v>11</v>
      </c>
      <c r="I10" s="64">
        <f t="shared" si="1"/>
        <v>0</v>
      </c>
      <c r="J10" s="64">
        <f t="shared" si="2"/>
        <v>25</v>
      </c>
      <c r="K10" s="64">
        <f t="shared" si="3"/>
        <v>33</v>
      </c>
      <c r="L10" s="64">
        <f t="shared" si="4"/>
        <v>0</v>
      </c>
      <c r="N10" s="79">
        <f>IF('登録'!A11=0,"",'登録'!A11)</f>
        <v>11</v>
      </c>
      <c r="O10" s="14" t="str">
        <f>IF('登録'!B11="","",'登録'!B11)</f>
        <v>若宮</v>
      </c>
      <c r="P10" s="9" t="str">
        <f>オーダー!M11</f>
        <v>本田　祐介②</v>
      </c>
      <c r="Q10" s="8" t="str">
        <f t="shared" si="5"/>
        <v>0:25:33</v>
      </c>
      <c r="R10" s="9">
        <f t="shared" si="6"/>
        <v>6</v>
      </c>
      <c r="S10" s="8" t="str">
        <f t="shared" si="7"/>
        <v>10:46</v>
      </c>
      <c r="T10" s="113">
        <f t="shared" si="8"/>
      </c>
      <c r="U10" s="80">
        <f t="shared" si="9"/>
        <v>3</v>
      </c>
      <c r="W10" s="64">
        <f>'１区'!Y10</f>
        <v>887</v>
      </c>
      <c r="X10" s="64">
        <f t="shared" si="10"/>
        <v>1533</v>
      </c>
      <c r="Y10" s="64">
        <f t="shared" si="11"/>
        <v>1533</v>
      </c>
      <c r="Z10" s="64">
        <f t="shared" si="12"/>
        <v>646</v>
      </c>
      <c r="AA10" s="64">
        <f>IF(H10=0,"",'１区'!AA10+Z10)</f>
        <v>1533</v>
      </c>
      <c r="AB10" s="65">
        <f t="shared" si="13"/>
        <v>10</v>
      </c>
      <c r="AC10" s="66">
        <f t="shared" si="14"/>
        <v>46</v>
      </c>
    </row>
    <row r="11" spans="1:29" ht="19.5" customHeight="1">
      <c r="A11" s="60"/>
      <c r="B11" s="6"/>
      <c r="C11" s="10"/>
      <c r="D11" s="11"/>
      <c r="E11" s="12"/>
      <c r="F11" s="6"/>
      <c r="H11" s="64"/>
      <c r="I11" s="64"/>
      <c r="J11" s="64"/>
      <c r="K11" s="64"/>
      <c r="L11" s="64"/>
      <c r="N11" s="79"/>
      <c r="O11" s="14"/>
      <c r="P11" s="9"/>
      <c r="Q11" s="8"/>
      <c r="R11" s="9"/>
      <c r="S11" s="8"/>
      <c r="T11" s="113"/>
      <c r="U11" s="80"/>
      <c r="W11" s="64"/>
      <c r="X11" s="64"/>
      <c r="Y11" s="64"/>
      <c r="Z11" s="64"/>
      <c r="AA11" s="64"/>
      <c r="AB11" s="65"/>
      <c r="AC11" s="66"/>
    </row>
    <row r="12" spans="1:29" ht="19.5" customHeight="1">
      <c r="A12" s="60"/>
      <c r="B12" s="6"/>
      <c r="C12" s="10"/>
      <c r="D12" s="11"/>
      <c r="E12" s="12"/>
      <c r="F12" s="6"/>
      <c r="H12" s="64"/>
      <c r="I12" s="64"/>
      <c r="J12" s="64"/>
      <c r="K12" s="64"/>
      <c r="L12" s="64"/>
      <c r="N12" s="79"/>
      <c r="O12" s="14"/>
      <c r="P12" s="9"/>
      <c r="Q12" s="8"/>
      <c r="R12" s="9"/>
      <c r="S12" s="8"/>
      <c r="T12" s="113"/>
      <c r="U12" s="80"/>
      <c r="W12" s="64"/>
      <c r="X12" s="64"/>
      <c r="Y12" s="64"/>
      <c r="Z12" s="64"/>
      <c r="AA12" s="64"/>
      <c r="AB12" s="65"/>
      <c r="AC12" s="66"/>
    </row>
    <row r="13" spans="1:29" ht="19.5" customHeight="1">
      <c r="A13" s="60"/>
      <c r="B13" s="6"/>
      <c r="C13" s="10"/>
      <c r="D13" s="11"/>
      <c r="E13" s="12"/>
      <c r="F13" s="6"/>
      <c r="H13" s="64"/>
      <c r="I13" s="64"/>
      <c r="J13" s="64"/>
      <c r="K13" s="64"/>
      <c r="L13" s="64"/>
      <c r="N13" s="79"/>
      <c r="O13" s="14"/>
      <c r="P13" s="9"/>
      <c r="Q13" s="8"/>
      <c r="R13" s="9"/>
      <c r="S13" s="8"/>
      <c r="T13" s="113"/>
      <c r="U13" s="80"/>
      <c r="W13" s="64"/>
      <c r="X13" s="64"/>
      <c r="Y13" s="64"/>
      <c r="Z13" s="64"/>
      <c r="AA13" s="64"/>
      <c r="AB13" s="65"/>
      <c r="AC13" s="66"/>
    </row>
    <row r="14" spans="1:29" ht="19.5" customHeight="1">
      <c r="A14" s="60"/>
      <c r="B14" s="6"/>
      <c r="C14" s="10"/>
      <c r="D14" s="11"/>
      <c r="E14" s="12"/>
      <c r="F14" s="6"/>
      <c r="H14" s="64"/>
      <c r="I14" s="64"/>
      <c r="J14" s="64"/>
      <c r="K14" s="64"/>
      <c r="L14" s="64"/>
      <c r="N14" s="79"/>
      <c r="O14" s="14"/>
      <c r="P14" s="9"/>
      <c r="Q14" s="8"/>
      <c r="R14" s="9"/>
      <c r="S14" s="8"/>
      <c r="T14" s="113"/>
      <c r="U14" s="80"/>
      <c r="W14" s="64"/>
      <c r="X14" s="64"/>
      <c r="Y14" s="64"/>
      <c r="Z14" s="64"/>
      <c r="AA14" s="64"/>
      <c r="AB14" s="65"/>
      <c r="AC14" s="66"/>
    </row>
    <row r="15" spans="1:29" ht="19.5" customHeight="1">
      <c r="A15" s="60"/>
      <c r="B15" s="6"/>
      <c r="C15" s="10"/>
      <c r="D15" s="11"/>
      <c r="E15" s="12"/>
      <c r="F15" s="6"/>
      <c r="H15" s="64"/>
      <c r="I15" s="64"/>
      <c r="J15" s="64"/>
      <c r="K15" s="64"/>
      <c r="L15" s="64"/>
      <c r="N15" s="79"/>
      <c r="O15" s="14"/>
      <c r="P15" s="9"/>
      <c r="Q15" s="8"/>
      <c r="R15" s="9"/>
      <c r="S15" s="8"/>
      <c r="T15" s="113"/>
      <c r="U15" s="80"/>
      <c r="W15" s="64"/>
      <c r="X15" s="64"/>
      <c r="Y15" s="64"/>
      <c r="Z15" s="64"/>
      <c r="AA15" s="64"/>
      <c r="AB15" s="65"/>
      <c r="AC15" s="66"/>
    </row>
    <row r="16" spans="1:29" ht="19.5" customHeight="1">
      <c r="A16" s="60"/>
      <c r="B16" s="6"/>
      <c r="C16" s="10"/>
      <c r="D16" s="11"/>
      <c r="E16" s="12"/>
      <c r="F16" s="6"/>
      <c r="H16" s="64"/>
      <c r="I16" s="64"/>
      <c r="J16" s="64"/>
      <c r="K16" s="64"/>
      <c r="L16" s="64"/>
      <c r="N16" s="79"/>
      <c r="O16" s="14"/>
      <c r="P16" s="9"/>
      <c r="Q16" s="8"/>
      <c r="R16" s="9"/>
      <c r="S16" s="8"/>
      <c r="T16" s="113"/>
      <c r="U16" s="80"/>
      <c r="W16" s="64"/>
      <c r="X16" s="64"/>
      <c r="Y16" s="64"/>
      <c r="Z16" s="64"/>
      <c r="AA16" s="64"/>
      <c r="AB16" s="65"/>
      <c r="AC16" s="66"/>
    </row>
    <row r="17" spans="1:29" ht="19.5" customHeight="1">
      <c r="A17" s="60"/>
      <c r="B17" s="6"/>
      <c r="C17" s="10"/>
      <c r="D17" s="11"/>
      <c r="E17" s="12"/>
      <c r="F17" s="6"/>
      <c r="H17" s="64"/>
      <c r="I17" s="64"/>
      <c r="J17" s="64"/>
      <c r="K17" s="64"/>
      <c r="L17" s="64"/>
      <c r="N17" s="79"/>
      <c r="O17" s="14"/>
      <c r="P17" s="9"/>
      <c r="Q17" s="8"/>
      <c r="R17" s="9"/>
      <c r="S17" s="8"/>
      <c r="T17" s="113"/>
      <c r="U17" s="80"/>
      <c r="W17" s="64"/>
      <c r="X17" s="64"/>
      <c r="Y17" s="64"/>
      <c r="Z17" s="64"/>
      <c r="AA17" s="64"/>
      <c r="AB17" s="65"/>
      <c r="AC17" s="66"/>
    </row>
    <row r="18" spans="1:29" ht="19.5" customHeight="1">
      <c r="A18" s="60"/>
      <c r="B18" s="6"/>
      <c r="C18" s="10"/>
      <c r="D18" s="11"/>
      <c r="E18" s="12"/>
      <c r="F18" s="6"/>
      <c r="H18" s="64"/>
      <c r="I18" s="64"/>
      <c r="J18" s="64"/>
      <c r="K18" s="64"/>
      <c r="L18" s="64"/>
      <c r="N18" s="79"/>
      <c r="O18" s="14"/>
      <c r="P18" s="9"/>
      <c r="Q18" s="8"/>
      <c r="R18" s="9"/>
      <c r="S18" s="8"/>
      <c r="T18" s="113"/>
      <c r="U18" s="80"/>
      <c r="W18" s="64"/>
      <c r="X18" s="64"/>
      <c r="Y18" s="64"/>
      <c r="Z18" s="64"/>
      <c r="AA18" s="64"/>
      <c r="AB18" s="65"/>
      <c r="AC18" s="66"/>
    </row>
    <row r="19" spans="1:29" ht="19.5" customHeight="1">
      <c r="A19" s="60"/>
      <c r="B19" s="6"/>
      <c r="C19" s="10"/>
      <c r="D19" s="11"/>
      <c r="E19" s="12"/>
      <c r="F19" s="6"/>
      <c r="H19" s="64"/>
      <c r="I19" s="64"/>
      <c r="J19" s="64"/>
      <c r="K19" s="64"/>
      <c r="L19" s="64"/>
      <c r="N19" s="79"/>
      <c r="O19" s="14"/>
      <c r="P19" s="9"/>
      <c r="Q19" s="8"/>
      <c r="R19" s="9"/>
      <c r="S19" s="8"/>
      <c r="T19" s="113"/>
      <c r="U19" s="80"/>
      <c r="W19" s="64"/>
      <c r="X19" s="64"/>
      <c r="Y19" s="64"/>
      <c r="Z19" s="64"/>
      <c r="AA19" s="64"/>
      <c r="AB19" s="65"/>
      <c r="AC19" s="66"/>
    </row>
    <row r="20" spans="1:29" ht="19.5" customHeight="1">
      <c r="A20" s="60"/>
      <c r="B20" s="6"/>
      <c r="C20" s="10"/>
      <c r="D20" s="11"/>
      <c r="E20" s="12"/>
      <c r="F20" s="6"/>
      <c r="H20" s="64"/>
      <c r="I20" s="64"/>
      <c r="J20" s="64"/>
      <c r="K20" s="64"/>
      <c r="L20" s="64"/>
      <c r="N20" s="79"/>
      <c r="O20" s="14"/>
      <c r="P20" s="9"/>
      <c r="Q20" s="8"/>
      <c r="R20" s="9"/>
      <c r="S20" s="8"/>
      <c r="T20" s="113"/>
      <c r="U20" s="80"/>
      <c r="W20" s="64"/>
      <c r="X20" s="64"/>
      <c r="Y20" s="64"/>
      <c r="Z20" s="64"/>
      <c r="AA20" s="64"/>
      <c r="AB20" s="65"/>
      <c r="AC20" s="66"/>
    </row>
    <row r="21" spans="1:29" ht="19.5" customHeight="1">
      <c r="A21" s="60"/>
      <c r="B21" s="6"/>
      <c r="C21" s="10"/>
      <c r="D21" s="11"/>
      <c r="E21" s="12"/>
      <c r="F21" s="6"/>
      <c r="H21" s="64"/>
      <c r="I21" s="64"/>
      <c r="J21" s="64"/>
      <c r="K21" s="64"/>
      <c r="L21" s="64"/>
      <c r="N21" s="79"/>
      <c r="O21" s="14"/>
      <c r="P21" s="9"/>
      <c r="Q21" s="8"/>
      <c r="R21" s="9"/>
      <c r="S21" s="8"/>
      <c r="T21" s="113"/>
      <c r="U21" s="80"/>
      <c r="W21" s="64"/>
      <c r="X21" s="64"/>
      <c r="Y21" s="64"/>
      <c r="Z21" s="64"/>
      <c r="AA21" s="64"/>
      <c r="AB21" s="65"/>
      <c r="AC21" s="66"/>
    </row>
    <row r="22" spans="1:29" ht="19.5" customHeight="1">
      <c r="A22" s="60"/>
      <c r="B22" s="6"/>
      <c r="C22" s="10"/>
      <c r="D22" s="11"/>
      <c r="E22" s="12"/>
      <c r="F22" s="6"/>
      <c r="H22" s="64"/>
      <c r="I22" s="64"/>
      <c r="J22" s="64"/>
      <c r="K22" s="64"/>
      <c r="L22" s="64"/>
      <c r="N22" s="79"/>
      <c r="O22" s="14"/>
      <c r="P22" s="9"/>
      <c r="Q22" s="8"/>
      <c r="R22" s="9"/>
      <c r="S22" s="8"/>
      <c r="T22" s="113"/>
      <c r="U22" s="80"/>
      <c r="W22" s="64"/>
      <c r="X22" s="64"/>
      <c r="Y22" s="64"/>
      <c r="Z22" s="64"/>
      <c r="AA22" s="64"/>
      <c r="AB22" s="65"/>
      <c r="AC22" s="66"/>
    </row>
    <row r="23" spans="1:29" ht="19.5" customHeight="1">
      <c r="A23" s="60"/>
      <c r="B23" s="6"/>
      <c r="C23" s="10"/>
      <c r="D23" s="11"/>
      <c r="E23" s="12"/>
      <c r="F23" s="6"/>
      <c r="H23" s="64"/>
      <c r="I23" s="64"/>
      <c r="J23" s="64"/>
      <c r="K23" s="64"/>
      <c r="L23" s="64"/>
      <c r="N23" s="79"/>
      <c r="O23" s="14"/>
      <c r="P23" s="9"/>
      <c r="Q23" s="8"/>
      <c r="R23" s="9"/>
      <c r="S23" s="8"/>
      <c r="T23" s="113"/>
      <c r="U23" s="80"/>
      <c r="W23" s="64"/>
      <c r="X23" s="64"/>
      <c r="Y23" s="64"/>
      <c r="Z23" s="64"/>
      <c r="AA23" s="64"/>
      <c r="AB23" s="65"/>
      <c r="AC23" s="66"/>
    </row>
    <row r="24" spans="1:29" ht="19.5" customHeight="1">
      <c r="A24" s="60"/>
      <c r="B24" s="6"/>
      <c r="C24" s="10"/>
      <c r="D24" s="11"/>
      <c r="E24" s="12"/>
      <c r="F24" s="6"/>
      <c r="H24" s="64"/>
      <c r="I24" s="64"/>
      <c r="J24" s="64"/>
      <c r="K24" s="64"/>
      <c r="L24" s="64"/>
      <c r="N24" s="79"/>
      <c r="O24" s="14"/>
      <c r="P24" s="9"/>
      <c r="Q24" s="8"/>
      <c r="R24" s="9"/>
      <c r="S24" s="8"/>
      <c r="T24" s="113"/>
      <c r="U24" s="80"/>
      <c r="W24" s="64"/>
      <c r="X24" s="64"/>
      <c r="Y24" s="64"/>
      <c r="Z24" s="64"/>
      <c r="AA24" s="64"/>
      <c r="AB24" s="65"/>
      <c r="AC24" s="66"/>
    </row>
    <row r="25" spans="1:29" ht="19.5" customHeight="1">
      <c r="A25" s="60"/>
      <c r="B25" s="6"/>
      <c r="C25" s="10"/>
      <c r="D25" s="11"/>
      <c r="E25" s="12"/>
      <c r="F25" s="6"/>
      <c r="H25" s="64"/>
      <c r="I25" s="64"/>
      <c r="J25" s="64"/>
      <c r="K25" s="64"/>
      <c r="L25" s="64"/>
      <c r="N25" s="79"/>
      <c r="O25" s="14"/>
      <c r="P25" s="9"/>
      <c r="Q25" s="8"/>
      <c r="R25" s="9"/>
      <c r="S25" s="8"/>
      <c r="T25" s="113"/>
      <c r="U25" s="80"/>
      <c r="W25" s="64"/>
      <c r="X25" s="64"/>
      <c r="Y25" s="64"/>
      <c r="Z25" s="64"/>
      <c r="AA25" s="64"/>
      <c r="AB25" s="65"/>
      <c r="AC25" s="66"/>
    </row>
    <row r="26" spans="1:29" ht="19.5" customHeight="1">
      <c r="A26" s="60"/>
      <c r="B26" s="6"/>
      <c r="C26" s="10"/>
      <c r="D26" s="11"/>
      <c r="E26" s="12"/>
      <c r="F26" s="6"/>
      <c r="H26" s="64"/>
      <c r="I26" s="64"/>
      <c r="J26" s="64"/>
      <c r="K26" s="64"/>
      <c r="L26" s="64"/>
      <c r="N26" s="79"/>
      <c r="O26" s="14"/>
      <c r="P26" s="9"/>
      <c r="Q26" s="8"/>
      <c r="R26" s="9"/>
      <c r="S26" s="8"/>
      <c r="T26" s="113"/>
      <c r="U26" s="80"/>
      <c r="W26" s="64"/>
      <c r="X26" s="64"/>
      <c r="Y26" s="64"/>
      <c r="Z26" s="64"/>
      <c r="AA26" s="64"/>
      <c r="AB26" s="65"/>
      <c r="AC26" s="66"/>
    </row>
    <row r="27" spans="1:29" ht="19.5" customHeight="1">
      <c r="A27" s="60"/>
      <c r="B27" s="6"/>
      <c r="C27" s="10"/>
      <c r="D27" s="11"/>
      <c r="E27" s="12"/>
      <c r="F27" s="6"/>
      <c r="H27" s="64"/>
      <c r="I27" s="64"/>
      <c r="J27" s="64"/>
      <c r="K27" s="64"/>
      <c r="L27" s="64"/>
      <c r="N27" s="79"/>
      <c r="O27" s="14"/>
      <c r="P27" s="9"/>
      <c r="Q27" s="8"/>
      <c r="R27" s="9"/>
      <c r="S27" s="8"/>
      <c r="T27" s="113"/>
      <c r="U27" s="80"/>
      <c r="W27" s="64"/>
      <c r="X27" s="64"/>
      <c r="Y27" s="64"/>
      <c r="Z27" s="64"/>
      <c r="AA27" s="64"/>
      <c r="AB27" s="65"/>
      <c r="AC27" s="66"/>
    </row>
    <row r="28" spans="1:29" ht="19.5" customHeight="1" thickBot="1">
      <c r="A28" s="60"/>
      <c r="B28" s="6"/>
      <c r="C28" s="10"/>
      <c r="D28" s="11"/>
      <c r="E28" s="12"/>
      <c r="F28" s="6"/>
      <c r="H28" s="64"/>
      <c r="I28" s="64"/>
      <c r="J28" s="64"/>
      <c r="K28" s="64"/>
      <c r="L28" s="64"/>
      <c r="N28" s="88"/>
      <c r="O28" s="89"/>
      <c r="P28" s="58"/>
      <c r="Q28" s="16"/>
      <c r="R28" s="58"/>
      <c r="S28" s="16"/>
      <c r="T28" s="114"/>
      <c r="U28" s="90"/>
      <c r="W28" s="64"/>
      <c r="X28" s="64"/>
      <c r="Y28" s="64"/>
      <c r="Z28" s="64"/>
      <c r="AA28" s="64"/>
      <c r="AB28" s="65"/>
      <c r="AC28" s="66"/>
    </row>
    <row r="29" spans="14:29" ht="12">
      <c r="N29" s="81"/>
      <c r="O29" s="5"/>
      <c r="P29" s="5"/>
      <c r="Q29" s="5"/>
      <c r="R29" s="5"/>
      <c r="S29" s="5"/>
      <c r="T29" s="5"/>
      <c r="U29" s="82"/>
      <c r="W29" s="64"/>
      <c r="X29" s="64"/>
      <c r="Y29" s="64"/>
      <c r="Z29" s="64"/>
      <c r="AA29" s="64"/>
      <c r="AB29" s="65"/>
      <c r="AC29" s="66"/>
    </row>
    <row r="30" spans="3:29" ht="12">
      <c r="C30" s="107">
        <v>3</v>
      </c>
      <c r="D30" s="108">
        <v>0</v>
      </c>
      <c r="E30" s="109">
        <v>0</v>
      </c>
      <c r="F30" s="68" t="s">
        <v>41</v>
      </c>
      <c r="M30" s="68"/>
      <c r="N30" s="81"/>
      <c r="O30" s="5"/>
      <c r="P30" s="5"/>
      <c r="Q30" s="5"/>
      <c r="R30" s="5"/>
      <c r="S30" s="5"/>
      <c r="T30" s="7" t="s">
        <v>13</v>
      </c>
      <c r="U30" s="112">
        <f>COUNTIF(U4:U28,1)</f>
        <v>1</v>
      </c>
      <c r="W30" s="64"/>
      <c r="X30" s="64">
        <f>C30*3600+D30*60+E30</f>
        <v>10800</v>
      </c>
      <c r="Y30" s="64"/>
      <c r="Z30" s="64"/>
      <c r="AA30" s="64"/>
      <c r="AB30" s="65"/>
      <c r="AC30" s="66"/>
    </row>
    <row r="31" spans="14:21" ht="12">
      <c r="N31" s="144" t="s">
        <v>56</v>
      </c>
      <c r="O31" s="145"/>
      <c r="P31" s="5"/>
      <c r="Q31" s="5"/>
      <c r="R31" s="5"/>
      <c r="S31" s="5"/>
      <c r="T31" s="5"/>
      <c r="U31" s="82"/>
    </row>
    <row r="32" spans="14:21" ht="13.5" customHeight="1" thickBot="1">
      <c r="N32" s="83"/>
      <c r="O32" s="84" t="str">
        <f>INDEX(O4:O28,MATCH(1,$U$4:$U$28,0),1)</f>
        <v>小竹</v>
      </c>
      <c r="P32" s="84" t="str">
        <f>INDEX(P4:P28,MATCH(1,$U$4:$U$28,0),1)</f>
        <v>佐糸　翔平③</v>
      </c>
      <c r="Q32" s="84"/>
      <c r="R32" s="84"/>
      <c r="S32" s="84" t="str">
        <f>INDEX(S4:S28,MATCH(1,$U$4:$U$28,0),1)</f>
        <v>10:23</v>
      </c>
      <c r="T32" s="115">
        <f>INDEX(T4:T28,MATCH(1,$U$4:$U$28,0),1)</f>
      </c>
      <c r="U32" s="85"/>
    </row>
  </sheetData>
  <sheetProtection/>
  <mergeCells count="6">
    <mergeCell ref="N31:O31"/>
    <mergeCell ref="C3:E3"/>
    <mergeCell ref="AB3:AC3"/>
    <mergeCell ref="Q3:R3"/>
    <mergeCell ref="S3:U3"/>
    <mergeCell ref="I3:K3"/>
  </mergeCells>
  <printOptions horizontalCentered="1" verticalCentered="1"/>
  <pageMargins left="0.7874015748031497" right="0.7874015748031497" top="0.5905511811023623" bottom="0.5905511811023623" header="0" footer="0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32"/>
  <sheetViews>
    <sheetView showGridLines="0" zoomScalePageLayoutView="0" workbookViewId="0" topLeftCell="A19">
      <selection activeCell="E11" sqref="E11"/>
    </sheetView>
  </sheetViews>
  <sheetFormatPr defaultColWidth="5.796875" defaultRowHeight="15"/>
  <cols>
    <col min="1" max="13" width="2.69921875" style="61" customWidth="1"/>
    <col min="14" max="14" width="5.69921875" style="61" customWidth="1"/>
    <col min="15" max="15" width="8.69921875" style="61" customWidth="1"/>
    <col min="16" max="16" width="14.09765625" style="61" bestFit="1" customWidth="1"/>
    <col min="17" max="17" width="7.59765625" style="67" bestFit="1" customWidth="1"/>
    <col min="18" max="19" width="5.69921875" style="61" customWidth="1"/>
    <col min="20" max="21" width="3.69921875" style="61" customWidth="1"/>
    <col min="22" max="22" width="5.69921875" style="61" customWidth="1"/>
    <col min="23" max="27" width="4.69921875" style="61" customWidth="1"/>
    <col min="28" max="28" width="2.69921875" style="105" customWidth="1"/>
    <col min="29" max="29" width="2.69921875" style="68" customWidth="1"/>
    <col min="30" max="16384" width="5.69921875" style="61" customWidth="1"/>
  </cols>
  <sheetData>
    <row r="1" spans="14:29" s="59" customFormat="1" ht="12">
      <c r="N1" s="70" t="s">
        <v>109</v>
      </c>
      <c r="O1" s="71"/>
      <c r="P1" s="71"/>
      <c r="Q1" s="72"/>
      <c r="R1" s="73" t="s">
        <v>30</v>
      </c>
      <c r="S1" s="74" t="str">
        <f>RIGHT("  "&amp;TEXT(AB1,"##"),2)&amp;":"&amp;RIGHT(TEXT(AC1+100,"##"),2)</f>
        <v>10:38</v>
      </c>
      <c r="T1" s="75"/>
      <c r="U1" s="76"/>
      <c r="W1" s="63"/>
      <c r="X1" s="63"/>
      <c r="Y1" s="63"/>
      <c r="Z1" s="64">
        <f>AB1*60+AC1</f>
        <v>638</v>
      </c>
      <c r="AA1" s="63"/>
      <c r="AB1" s="65">
        <f>'最初に'!F20</f>
        <v>10</v>
      </c>
      <c r="AC1" s="66">
        <f>'最初に'!H20</f>
        <v>38</v>
      </c>
    </row>
    <row r="2" spans="14:29" s="59" customFormat="1" ht="12.75" thickBot="1">
      <c r="N2" s="77"/>
      <c r="O2" s="2"/>
      <c r="P2" s="2"/>
      <c r="Q2" s="2"/>
      <c r="R2" s="2"/>
      <c r="S2" s="2"/>
      <c r="T2" s="2"/>
      <c r="U2" s="78"/>
      <c r="W2" s="63"/>
      <c r="X2" s="63"/>
      <c r="Y2" s="63"/>
      <c r="Z2" s="63"/>
      <c r="AA2" s="63"/>
      <c r="AB2" s="65"/>
      <c r="AC2" s="66"/>
    </row>
    <row r="3" spans="1:29" ht="12">
      <c r="A3" s="60" t="s">
        <v>31</v>
      </c>
      <c r="B3" s="60" t="s">
        <v>32</v>
      </c>
      <c r="C3" s="147" t="s">
        <v>33</v>
      </c>
      <c r="D3" s="148"/>
      <c r="E3" s="149"/>
      <c r="F3" s="60" t="s">
        <v>42</v>
      </c>
      <c r="H3" s="64" t="s">
        <v>53</v>
      </c>
      <c r="I3" s="146" t="s">
        <v>54</v>
      </c>
      <c r="J3" s="146"/>
      <c r="K3" s="146"/>
      <c r="L3" s="64"/>
      <c r="N3" s="86"/>
      <c r="O3" s="74"/>
      <c r="P3" s="87"/>
      <c r="Q3" s="150" t="s">
        <v>34</v>
      </c>
      <c r="R3" s="151"/>
      <c r="S3" s="150" t="s">
        <v>35</v>
      </c>
      <c r="T3" s="152"/>
      <c r="U3" s="153"/>
      <c r="W3" s="64" t="s">
        <v>36</v>
      </c>
      <c r="X3" s="64" t="s">
        <v>37</v>
      </c>
      <c r="Y3" s="64" t="s">
        <v>43</v>
      </c>
      <c r="Z3" s="64" t="s">
        <v>38</v>
      </c>
      <c r="AA3" s="64" t="s">
        <v>39</v>
      </c>
      <c r="AB3" s="146" t="s">
        <v>40</v>
      </c>
      <c r="AC3" s="146"/>
    </row>
    <row r="4" spans="1:29" ht="19.5" customHeight="1">
      <c r="A4" s="60">
        <v>1</v>
      </c>
      <c r="B4" s="6">
        <v>8</v>
      </c>
      <c r="C4" s="10"/>
      <c r="D4" s="11">
        <v>34</v>
      </c>
      <c r="E4" s="12">
        <v>55</v>
      </c>
      <c r="F4" s="6"/>
      <c r="H4" s="64">
        <f aca="true" t="shared" si="0" ref="H4:H14">N4</f>
        <v>2</v>
      </c>
      <c r="I4" s="64">
        <f aca="true" t="shared" si="1" ref="I4:I14">INDEX(C$4:C$28,MATCH($H4,$B$4:$B$28,0),1)</f>
        <v>0</v>
      </c>
      <c r="J4" s="64">
        <f aca="true" t="shared" si="2" ref="J4:J14">INDEX(D$4:D$28,MATCH($H4,$B$4:$B$28,0),1)</f>
        <v>36</v>
      </c>
      <c r="K4" s="64">
        <f aca="true" t="shared" si="3" ref="K4:K14">INDEX(E$4:E$28,MATCH($H4,$B$4:$B$28,0),1)</f>
        <v>1</v>
      </c>
      <c r="L4" s="64">
        <f aca="true" t="shared" si="4" ref="L4:L14">INDEX(F$4:F$28,MATCH($H4,$B$4:$B$28,0),1)</f>
        <v>0</v>
      </c>
      <c r="N4" s="79">
        <f>IF('登録'!A5=0,"",'登録'!A5)</f>
        <v>2</v>
      </c>
      <c r="O4" s="14" t="str">
        <f>IF('登録'!B5="","",'登録'!B5)</f>
        <v>直方第二</v>
      </c>
      <c r="P4" s="9" t="str">
        <f>オーダー!N5</f>
        <v>藤川　直人③</v>
      </c>
      <c r="Q4" s="8" t="str">
        <f aca="true" t="shared" si="5" ref="Q4:Q14">TEXT(TIME(,,AA4),"H:MM:SS")</f>
        <v>0:36:01</v>
      </c>
      <c r="R4" s="9">
        <f aca="true" t="shared" si="6" ref="R4:R14">RANK(AA4,AA$4:AA$28,1)+L4</f>
        <v>3</v>
      </c>
      <c r="S4" s="8" t="str">
        <f aca="true" t="shared" si="7" ref="S4:S14">RIGHT("  "&amp;TEXT(AB4,"##"),2)&amp;":"&amp;RIGHT(TEXT(AC4+100,"##"),2)</f>
        <v>10:54</v>
      </c>
      <c r="T4" s="113">
        <f aca="true" t="shared" si="8" ref="T4:T14">IF(Z4&gt;Z$1,"",IF(Z4&lt;Z$1,"新","タイ"))</f>
      </c>
      <c r="U4" s="80">
        <f aca="true" t="shared" si="9" ref="U4:U14">RANK(Z4,Z$4:Z$28,1)</f>
        <v>4</v>
      </c>
      <c r="W4" s="64">
        <f>'２区'!Y4</f>
        <v>1507</v>
      </c>
      <c r="X4" s="64">
        <f aca="true" t="shared" si="10" ref="X4:X14">I4*3600+J4*60+K4</f>
        <v>2161</v>
      </c>
      <c r="Y4" s="64">
        <f aca="true" t="shared" si="11" ref="Y4:Y14">IF(X4&lt;$X$30,X4,$X$30)</f>
        <v>2161</v>
      </c>
      <c r="Z4" s="64">
        <f aca="true" t="shared" si="12" ref="Z4:Z14">IF(H4=0,"",X4-W4)</f>
        <v>654</v>
      </c>
      <c r="AA4" s="64">
        <f>IF(H4=0,"",'２区'!AA4+Z4)</f>
        <v>2161</v>
      </c>
      <c r="AB4" s="65">
        <f aca="true" t="shared" si="13" ref="AB4:AB14">INT(Z4/60)</f>
        <v>10</v>
      </c>
      <c r="AC4" s="66">
        <f aca="true" t="shared" si="14" ref="AC4:AC14">Z4-AB4*60</f>
        <v>54</v>
      </c>
    </row>
    <row r="5" spans="1:29" ht="19.5" customHeight="1">
      <c r="A5" s="60">
        <v>2</v>
      </c>
      <c r="B5" s="6">
        <v>9</v>
      </c>
      <c r="C5" s="10"/>
      <c r="D5" s="11">
        <v>35</v>
      </c>
      <c r="E5" s="12">
        <v>3</v>
      </c>
      <c r="F5" s="6"/>
      <c r="H5" s="64">
        <f t="shared" si="0"/>
        <v>5</v>
      </c>
      <c r="I5" s="64">
        <f t="shared" si="1"/>
        <v>0</v>
      </c>
      <c r="J5" s="64">
        <f t="shared" si="2"/>
        <v>36</v>
      </c>
      <c r="K5" s="64">
        <f t="shared" si="3"/>
        <v>44</v>
      </c>
      <c r="L5" s="64">
        <f t="shared" si="4"/>
        <v>0</v>
      </c>
      <c r="N5" s="79">
        <f>IF('登録'!A6=0,"",'登録'!A6)</f>
        <v>5</v>
      </c>
      <c r="O5" s="14" t="str">
        <f>IF('登録'!B6="","",'登録'!B6)</f>
        <v>宮田</v>
      </c>
      <c r="P5" s="9" t="str">
        <f>オーダー!N6</f>
        <v>伊藤　魁斗①</v>
      </c>
      <c r="Q5" s="8" t="str">
        <f t="shared" si="5"/>
        <v>0:36:44</v>
      </c>
      <c r="R5" s="9">
        <f t="shared" si="6"/>
        <v>7</v>
      </c>
      <c r="S5" s="8" t="str">
        <f t="shared" si="7"/>
        <v>11:56</v>
      </c>
      <c r="T5" s="113">
        <f t="shared" si="8"/>
      </c>
      <c r="U5" s="80">
        <f t="shared" si="9"/>
        <v>7</v>
      </c>
      <c r="W5" s="64">
        <f>'２区'!Y5</f>
        <v>1488</v>
      </c>
      <c r="X5" s="64">
        <f t="shared" si="10"/>
        <v>2204</v>
      </c>
      <c r="Y5" s="64">
        <f t="shared" si="11"/>
        <v>2204</v>
      </c>
      <c r="Z5" s="64">
        <f t="shared" si="12"/>
        <v>716</v>
      </c>
      <c r="AA5" s="64">
        <f>IF(H5=0,"",'２区'!AA5+Z5)</f>
        <v>2204</v>
      </c>
      <c r="AB5" s="65">
        <f t="shared" si="13"/>
        <v>11</v>
      </c>
      <c r="AC5" s="66">
        <f t="shared" si="14"/>
        <v>56</v>
      </c>
    </row>
    <row r="6" spans="1:29" ht="19.5" customHeight="1">
      <c r="A6" s="60">
        <v>3</v>
      </c>
      <c r="B6" s="6">
        <v>2</v>
      </c>
      <c r="C6" s="10"/>
      <c r="D6" s="11">
        <v>36</v>
      </c>
      <c r="E6" s="12">
        <v>1</v>
      </c>
      <c r="F6" s="6"/>
      <c r="H6" s="64">
        <f t="shared" si="0"/>
        <v>6</v>
      </c>
      <c r="I6" s="64">
        <f t="shared" si="1"/>
        <v>0</v>
      </c>
      <c r="J6" s="64">
        <f t="shared" si="2"/>
        <v>36</v>
      </c>
      <c r="K6" s="64">
        <f t="shared" si="3"/>
        <v>8</v>
      </c>
      <c r="L6" s="64">
        <f t="shared" si="4"/>
        <v>0</v>
      </c>
      <c r="N6" s="79">
        <f>IF('登録'!A7=0,"",'登録'!A7)</f>
        <v>6</v>
      </c>
      <c r="O6" s="14" t="str">
        <f>IF('登録'!B7="","",'登録'!B7)</f>
        <v>宮田光陵</v>
      </c>
      <c r="P6" s="9" t="str">
        <f>オーダー!N7</f>
        <v>福島　　潤③</v>
      </c>
      <c r="Q6" s="8" t="str">
        <f t="shared" si="5"/>
        <v>0:36:08</v>
      </c>
      <c r="R6" s="9">
        <f t="shared" si="6"/>
        <v>4</v>
      </c>
      <c r="S6" s="8" t="str">
        <f t="shared" si="7"/>
        <v>11:14</v>
      </c>
      <c r="T6" s="113">
        <f t="shared" si="8"/>
      </c>
      <c r="U6" s="80">
        <f t="shared" si="9"/>
        <v>6</v>
      </c>
      <c r="W6" s="64">
        <f>'２区'!Y6</f>
        <v>1494</v>
      </c>
      <c r="X6" s="64">
        <f t="shared" si="10"/>
        <v>2168</v>
      </c>
      <c r="Y6" s="64">
        <f t="shared" si="11"/>
        <v>2168</v>
      </c>
      <c r="Z6" s="64">
        <f t="shared" si="12"/>
        <v>674</v>
      </c>
      <c r="AA6" s="64">
        <f>IF(H6=0,"",'２区'!AA6+Z6)</f>
        <v>2168</v>
      </c>
      <c r="AB6" s="65">
        <f t="shared" si="13"/>
        <v>11</v>
      </c>
      <c r="AC6" s="66">
        <f t="shared" si="14"/>
        <v>14</v>
      </c>
    </row>
    <row r="7" spans="1:29" ht="19.5" customHeight="1">
      <c r="A7" s="60">
        <v>4</v>
      </c>
      <c r="B7" s="6">
        <v>6</v>
      </c>
      <c r="C7" s="10"/>
      <c r="D7" s="11">
        <v>36</v>
      </c>
      <c r="E7" s="12">
        <v>8</v>
      </c>
      <c r="F7" s="6"/>
      <c r="H7" s="64">
        <f t="shared" si="0"/>
        <v>8</v>
      </c>
      <c r="I7" s="64">
        <f t="shared" si="1"/>
        <v>0</v>
      </c>
      <c r="J7" s="64">
        <f t="shared" si="2"/>
        <v>34</v>
      </c>
      <c r="K7" s="64">
        <f t="shared" si="3"/>
        <v>55</v>
      </c>
      <c r="L7" s="64">
        <f t="shared" si="4"/>
        <v>0</v>
      </c>
      <c r="N7" s="79">
        <f>IF('登録'!A8=0,"",'登録'!A8)</f>
        <v>8</v>
      </c>
      <c r="O7" s="14" t="str">
        <f>IF('登録'!B8="","",'登録'!B8)</f>
        <v>小竹</v>
      </c>
      <c r="P7" s="9" t="str">
        <f>オーダー!N8</f>
        <v>崎山　颯人①</v>
      </c>
      <c r="Q7" s="8" t="str">
        <f t="shared" si="5"/>
        <v>0:34:55</v>
      </c>
      <c r="R7" s="9">
        <f t="shared" si="6"/>
        <v>1</v>
      </c>
      <c r="S7" s="8" t="str">
        <f t="shared" si="7"/>
        <v>10:48</v>
      </c>
      <c r="T7" s="113">
        <f t="shared" si="8"/>
      </c>
      <c r="U7" s="80">
        <f t="shared" si="9"/>
        <v>3</v>
      </c>
      <c r="W7" s="64">
        <f>'２区'!Y7</f>
        <v>1447</v>
      </c>
      <c r="X7" s="64">
        <f t="shared" si="10"/>
        <v>2095</v>
      </c>
      <c r="Y7" s="64">
        <f t="shared" si="11"/>
        <v>2095</v>
      </c>
      <c r="Z7" s="64">
        <f t="shared" si="12"/>
        <v>648</v>
      </c>
      <c r="AA7" s="64">
        <f>IF(H7=0,"",'２区'!AA7+Z7)</f>
        <v>2095</v>
      </c>
      <c r="AB7" s="65">
        <f t="shared" si="13"/>
        <v>10</v>
      </c>
      <c r="AC7" s="66">
        <f t="shared" si="14"/>
        <v>48</v>
      </c>
    </row>
    <row r="8" spans="1:29" ht="19.5" customHeight="1">
      <c r="A8" s="60">
        <v>5</v>
      </c>
      <c r="B8" s="6">
        <v>11</v>
      </c>
      <c r="C8" s="10"/>
      <c r="D8" s="11">
        <v>36</v>
      </c>
      <c r="E8" s="12">
        <v>17</v>
      </c>
      <c r="F8" s="6"/>
      <c r="H8" s="64">
        <f t="shared" si="0"/>
        <v>9</v>
      </c>
      <c r="I8" s="64">
        <f t="shared" si="1"/>
        <v>0</v>
      </c>
      <c r="J8" s="64">
        <f t="shared" si="2"/>
        <v>35</v>
      </c>
      <c r="K8" s="64">
        <f t="shared" si="3"/>
        <v>3</v>
      </c>
      <c r="L8" s="64">
        <f t="shared" si="4"/>
        <v>0</v>
      </c>
      <c r="N8" s="79">
        <f>IF('登録'!A9=0,"",'登録'!A9)</f>
        <v>9</v>
      </c>
      <c r="O8" s="14" t="str">
        <f>IF('登録'!B9="","",'登録'!B9)</f>
        <v>鞍手北Ａ</v>
      </c>
      <c r="P8" s="9" t="str">
        <f>オーダー!N9</f>
        <v>嶋津　毅①</v>
      </c>
      <c r="Q8" s="8" t="str">
        <f t="shared" si="5"/>
        <v>0:35:03</v>
      </c>
      <c r="R8" s="9">
        <f t="shared" si="6"/>
        <v>2</v>
      </c>
      <c r="S8" s="8" t="str">
        <f t="shared" si="7"/>
        <v>10:29</v>
      </c>
      <c r="T8" s="113" t="str">
        <f t="shared" si="8"/>
        <v>新</v>
      </c>
      <c r="U8" s="80">
        <f t="shared" si="9"/>
        <v>1</v>
      </c>
      <c r="W8" s="64">
        <f>'２区'!Y8</f>
        <v>1474</v>
      </c>
      <c r="X8" s="64">
        <f t="shared" si="10"/>
        <v>2103</v>
      </c>
      <c r="Y8" s="64">
        <f t="shared" si="11"/>
        <v>2103</v>
      </c>
      <c r="Z8" s="64">
        <f t="shared" si="12"/>
        <v>629</v>
      </c>
      <c r="AA8" s="64">
        <f>IF(H8=0,"",'２区'!AA8+Z8)</f>
        <v>2103</v>
      </c>
      <c r="AB8" s="65">
        <f t="shared" si="13"/>
        <v>10</v>
      </c>
      <c r="AC8" s="66">
        <f t="shared" si="14"/>
        <v>29</v>
      </c>
    </row>
    <row r="9" spans="1:29" ht="19.5" customHeight="1">
      <c r="A9" s="60">
        <v>6</v>
      </c>
      <c r="B9" s="6" t="s">
        <v>175</v>
      </c>
      <c r="C9" s="10"/>
      <c r="D9" s="11">
        <v>36</v>
      </c>
      <c r="E9" s="12">
        <v>35</v>
      </c>
      <c r="F9" s="6"/>
      <c r="H9" s="64" t="str">
        <f t="shared" si="0"/>
        <v>9b</v>
      </c>
      <c r="I9" s="64">
        <f t="shared" si="1"/>
        <v>0</v>
      </c>
      <c r="J9" s="64">
        <f t="shared" si="2"/>
        <v>36</v>
      </c>
      <c r="K9" s="64">
        <f t="shared" si="3"/>
        <v>35</v>
      </c>
      <c r="L9" s="64">
        <f t="shared" si="4"/>
        <v>0</v>
      </c>
      <c r="N9" s="79" t="str">
        <f>IF('登録'!A10=0,"",'登録'!A10)</f>
        <v>9b</v>
      </c>
      <c r="O9" s="14" t="str">
        <f>IF('登録'!B10="","",'登録'!B10)</f>
        <v>鞍手北Ｂ</v>
      </c>
      <c r="P9" s="9" t="str">
        <f>オーダー!N10</f>
        <v>大村　友希①</v>
      </c>
      <c r="Q9" s="8" t="str">
        <f t="shared" si="5"/>
        <v>0:36:35</v>
      </c>
      <c r="R9" s="9">
        <f t="shared" si="6"/>
        <v>6</v>
      </c>
      <c r="S9" s="8" t="str">
        <f t="shared" si="7"/>
        <v>10:54</v>
      </c>
      <c r="T9" s="113">
        <f t="shared" si="8"/>
      </c>
      <c r="U9" s="80">
        <f t="shared" si="9"/>
        <v>4</v>
      </c>
      <c r="W9" s="64">
        <f>'２区'!Y9</f>
        <v>1541</v>
      </c>
      <c r="X9" s="64">
        <f t="shared" si="10"/>
        <v>2195</v>
      </c>
      <c r="Y9" s="64">
        <f t="shared" si="11"/>
        <v>2195</v>
      </c>
      <c r="Z9" s="64">
        <f t="shared" si="12"/>
        <v>654</v>
      </c>
      <c r="AA9" s="64">
        <f>IF(H9=0,"",'２区'!AA9+Z9)</f>
        <v>2195</v>
      </c>
      <c r="AB9" s="65">
        <f t="shared" si="13"/>
        <v>10</v>
      </c>
      <c r="AC9" s="66">
        <f t="shared" si="14"/>
        <v>54</v>
      </c>
    </row>
    <row r="10" spans="1:29" ht="19.5" customHeight="1">
      <c r="A10" s="60">
        <v>7</v>
      </c>
      <c r="B10" s="6">
        <v>5</v>
      </c>
      <c r="C10" s="10"/>
      <c r="D10" s="11">
        <v>36</v>
      </c>
      <c r="E10" s="12">
        <v>44</v>
      </c>
      <c r="F10" s="6"/>
      <c r="H10" s="64">
        <f t="shared" si="0"/>
        <v>11</v>
      </c>
      <c r="I10" s="64">
        <f t="shared" si="1"/>
        <v>0</v>
      </c>
      <c r="J10" s="64">
        <f t="shared" si="2"/>
        <v>36</v>
      </c>
      <c r="K10" s="64">
        <f t="shared" si="3"/>
        <v>17</v>
      </c>
      <c r="L10" s="64">
        <f t="shared" si="4"/>
        <v>0</v>
      </c>
      <c r="N10" s="79">
        <f>IF('登録'!A11=0,"",'登録'!A11)</f>
        <v>11</v>
      </c>
      <c r="O10" s="14" t="str">
        <f>IF('登録'!B11="","",'登録'!B11)</f>
        <v>若宮</v>
      </c>
      <c r="P10" s="9" t="str">
        <f>オーダー!N11</f>
        <v>瀨戸　雅徳②</v>
      </c>
      <c r="Q10" s="8" t="str">
        <f t="shared" si="5"/>
        <v>0:36:17</v>
      </c>
      <c r="R10" s="9">
        <f t="shared" si="6"/>
        <v>5</v>
      </c>
      <c r="S10" s="8" t="str">
        <f t="shared" si="7"/>
        <v>10:44</v>
      </c>
      <c r="T10" s="113">
        <f t="shared" si="8"/>
      </c>
      <c r="U10" s="80">
        <f t="shared" si="9"/>
        <v>2</v>
      </c>
      <c r="W10" s="64">
        <f>'２区'!Y10</f>
        <v>1533</v>
      </c>
      <c r="X10" s="64">
        <f t="shared" si="10"/>
        <v>2177</v>
      </c>
      <c r="Y10" s="64">
        <f t="shared" si="11"/>
        <v>2177</v>
      </c>
      <c r="Z10" s="64">
        <f t="shared" si="12"/>
        <v>644</v>
      </c>
      <c r="AA10" s="64">
        <f>IF(H10=0,"",'２区'!AA10+Z10)</f>
        <v>2177</v>
      </c>
      <c r="AB10" s="65">
        <f t="shared" si="13"/>
        <v>10</v>
      </c>
      <c r="AC10" s="66">
        <f t="shared" si="14"/>
        <v>44</v>
      </c>
    </row>
    <row r="11" spans="1:29" ht="19.5" customHeight="1">
      <c r="A11" s="60"/>
      <c r="B11" s="6"/>
      <c r="C11" s="10"/>
      <c r="D11" s="11"/>
      <c r="E11" s="12"/>
      <c r="F11" s="6"/>
      <c r="H11" s="64"/>
      <c r="I11" s="64"/>
      <c r="J11" s="64"/>
      <c r="K11" s="64"/>
      <c r="L11" s="64"/>
      <c r="N11" s="79"/>
      <c r="O11" s="14"/>
      <c r="P11" s="9"/>
      <c r="Q11" s="8"/>
      <c r="R11" s="9"/>
      <c r="S11" s="8"/>
      <c r="T11" s="113"/>
      <c r="U11" s="80"/>
      <c r="W11" s="64"/>
      <c r="X11" s="64"/>
      <c r="Y11" s="64"/>
      <c r="Z11" s="64"/>
      <c r="AA11" s="64"/>
      <c r="AB11" s="65"/>
      <c r="AC11" s="66"/>
    </row>
    <row r="12" spans="1:29" ht="19.5" customHeight="1">
      <c r="A12" s="60"/>
      <c r="B12" s="6"/>
      <c r="C12" s="10"/>
      <c r="D12" s="11"/>
      <c r="E12" s="12"/>
      <c r="F12" s="6"/>
      <c r="H12" s="64"/>
      <c r="I12" s="64"/>
      <c r="J12" s="64"/>
      <c r="K12" s="64"/>
      <c r="L12" s="64"/>
      <c r="N12" s="79"/>
      <c r="O12" s="14"/>
      <c r="P12" s="9"/>
      <c r="Q12" s="8"/>
      <c r="R12" s="9"/>
      <c r="S12" s="8"/>
      <c r="T12" s="113"/>
      <c r="U12" s="80"/>
      <c r="W12" s="64"/>
      <c r="X12" s="64"/>
      <c r="Y12" s="64"/>
      <c r="Z12" s="64"/>
      <c r="AA12" s="64"/>
      <c r="AB12" s="65"/>
      <c r="AC12" s="66"/>
    </row>
    <row r="13" spans="1:29" ht="19.5" customHeight="1">
      <c r="A13" s="60"/>
      <c r="B13" s="6"/>
      <c r="C13" s="10"/>
      <c r="D13" s="11"/>
      <c r="E13" s="12"/>
      <c r="F13" s="6"/>
      <c r="H13" s="64"/>
      <c r="I13" s="64"/>
      <c r="J13" s="64"/>
      <c r="K13" s="64"/>
      <c r="L13" s="64"/>
      <c r="N13" s="79"/>
      <c r="O13" s="14"/>
      <c r="P13" s="9"/>
      <c r="Q13" s="8"/>
      <c r="R13" s="9"/>
      <c r="S13" s="8"/>
      <c r="T13" s="113"/>
      <c r="U13" s="80"/>
      <c r="W13" s="64"/>
      <c r="X13" s="64"/>
      <c r="Y13" s="64"/>
      <c r="Z13" s="64"/>
      <c r="AA13" s="64"/>
      <c r="AB13" s="65"/>
      <c r="AC13" s="66"/>
    </row>
    <row r="14" spans="1:29" ht="19.5" customHeight="1">
      <c r="A14" s="60"/>
      <c r="B14" s="6"/>
      <c r="C14" s="10"/>
      <c r="D14" s="11"/>
      <c r="E14" s="12"/>
      <c r="F14" s="6"/>
      <c r="H14" s="64"/>
      <c r="I14" s="64"/>
      <c r="J14" s="64"/>
      <c r="K14" s="64"/>
      <c r="L14" s="64"/>
      <c r="N14" s="79"/>
      <c r="O14" s="14"/>
      <c r="P14" s="9"/>
      <c r="Q14" s="8"/>
      <c r="R14" s="9"/>
      <c r="S14" s="8"/>
      <c r="T14" s="113"/>
      <c r="U14" s="80"/>
      <c r="W14" s="64"/>
      <c r="X14" s="64"/>
      <c r="Y14" s="64"/>
      <c r="Z14" s="64"/>
      <c r="AA14" s="64"/>
      <c r="AB14" s="65"/>
      <c r="AC14" s="66"/>
    </row>
    <row r="15" spans="1:29" ht="19.5" customHeight="1">
      <c r="A15" s="60"/>
      <c r="B15" s="6"/>
      <c r="C15" s="10"/>
      <c r="D15" s="11"/>
      <c r="E15" s="12"/>
      <c r="F15" s="6"/>
      <c r="H15" s="64"/>
      <c r="I15" s="64"/>
      <c r="J15" s="64"/>
      <c r="K15" s="64"/>
      <c r="L15" s="64"/>
      <c r="N15" s="79"/>
      <c r="O15" s="14"/>
      <c r="P15" s="9"/>
      <c r="Q15" s="8"/>
      <c r="R15" s="9"/>
      <c r="S15" s="8"/>
      <c r="T15" s="113"/>
      <c r="U15" s="80"/>
      <c r="W15" s="64"/>
      <c r="X15" s="64"/>
      <c r="Y15" s="64"/>
      <c r="Z15" s="64"/>
      <c r="AA15" s="64"/>
      <c r="AB15" s="65"/>
      <c r="AC15" s="66"/>
    </row>
    <row r="16" spans="1:29" ht="19.5" customHeight="1">
      <c r="A16" s="60"/>
      <c r="B16" s="6"/>
      <c r="C16" s="10"/>
      <c r="D16" s="11"/>
      <c r="E16" s="12"/>
      <c r="F16" s="6"/>
      <c r="H16" s="64"/>
      <c r="I16" s="64"/>
      <c r="J16" s="64"/>
      <c r="K16" s="64"/>
      <c r="L16" s="64"/>
      <c r="N16" s="79"/>
      <c r="O16" s="14"/>
      <c r="P16" s="9"/>
      <c r="Q16" s="8"/>
      <c r="R16" s="9"/>
      <c r="S16" s="8"/>
      <c r="T16" s="113"/>
      <c r="U16" s="80"/>
      <c r="W16" s="64"/>
      <c r="X16" s="64"/>
      <c r="Y16" s="64"/>
      <c r="Z16" s="64"/>
      <c r="AA16" s="64"/>
      <c r="AB16" s="65"/>
      <c r="AC16" s="66"/>
    </row>
    <row r="17" spans="1:29" ht="19.5" customHeight="1">
      <c r="A17" s="60"/>
      <c r="B17" s="6"/>
      <c r="C17" s="10"/>
      <c r="D17" s="11"/>
      <c r="E17" s="12"/>
      <c r="F17" s="6"/>
      <c r="H17" s="64"/>
      <c r="I17" s="64"/>
      <c r="J17" s="64"/>
      <c r="K17" s="64"/>
      <c r="L17" s="64"/>
      <c r="N17" s="79"/>
      <c r="O17" s="14"/>
      <c r="P17" s="9"/>
      <c r="Q17" s="8"/>
      <c r="R17" s="9"/>
      <c r="S17" s="8"/>
      <c r="T17" s="113"/>
      <c r="U17" s="80"/>
      <c r="W17" s="64"/>
      <c r="X17" s="64"/>
      <c r="Y17" s="64"/>
      <c r="Z17" s="64"/>
      <c r="AA17" s="64"/>
      <c r="AB17" s="65"/>
      <c r="AC17" s="66"/>
    </row>
    <row r="18" spans="1:29" ht="19.5" customHeight="1">
      <c r="A18" s="60"/>
      <c r="B18" s="6"/>
      <c r="C18" s="10"/>
      <c r="D18" s="11"/>
      <c r="E18" s="12"/>
      <c r="F18" s="6"/>
      <c r="H18" s="64"/>
      <c r="I18" s="64"/>
      <c r="J18" s="64"/>
      <c r="K18" s="64"/>
      <c r="L18" s="64"/>
      <c r="N18" s="79"/>
      <c r="O18" s="14"/>
      <c r="P18" s="9"/>
      <c r="Q18" s="8"/>
      <c r="R18" s="9"/>
      <c r="S18" s="8"/>
      <c r="T18" s="113"/>
      <c r="U18" s="80"/>
      <c r="W18" s="64"/>
      <c r="X18" s="64"/>
      <c r="Y18" s="64"/>
      <c r="Z18" s="64"/>
      <c r="AA18" s="64"/>
      <c r="AB18" s="65"/>
      <c r="AC18" s="66"/>
    </row>
    <row r="19" spans="1:29" ht="19.5" customHeight="1">
      <c r="A19" s="60"/>
      <c r="B19" s="6"/>
      <c r="C19" s="10"/>
      <c r="D19" s="11"/>
      <c r="E19" s="12"/>
      <c r="F19" s="6"/>
      <c r="H19" s="64"/>
      <c r="I19" s="64"/>
      <c r="J19" s="64"/>
      <c r="K19" s="64"/>
      <c r="L19" s="64"/>
      <c r="N19" s="79"/>
      <c r="O19" s="14"/>
      <c r="P19" s="9"/>
      <c r="Q19" s="8"/>
      <c r="R19" s="9"/>
      <c r="S19" s="8"/>
      <c r="T19" s="113"/>
      <c r="U19" s="80"/>
      <c r="W19" s="64"/>
      <c r="X19" s="64"/>
      <c r="Y19" s="64"/>
      <c r="Z19" s="64"/>
      <c r="AA19" s="64"/>
      <c r="AB19" s="65"/>
      <c r="AC19" s="66"/>
    </row>
    <row r="20" spans="1:29" ht="19.5" customHeight="1">
      <c r="A20" s="60"/>
      <c r="B20" s="6"/>
      <c r="C20" s="10"/>
      <c r="D20" s="11"/>
      <c r="E20" s="12"/>
      <c r="F20" s="6"/>
      <c r="H20" s="64"/>
      <c r="I20" s="64"/>
      <c r="J20" s="64"/>
      <c r="K20" s="64"/>
      <c r="L20" s="64"/>
      <c r="N20" s="79"/>
      <c r="O20" s="14"/>
      <c r="P20" s="9"/>
      <c r="Q20" s="8"/>
      <c r="R20" s="9"/>
      <c r="S20" s="8"/>
      <c r="T20" s="113"/>
      <c r="U20" s="80"/>
      <c r="W20" s="64"/>
      <c r="X20" s="64"/>
      <c r="Y20" s="64"/>
      <c r="Z20" s="64"/>
      <c r="AA20" s="64"/>
      <c r="AB20" s="65"/>
      <c r="AC20" s="66"/>
    </row>
    <row r="21" spans="1:29" ht="19.5" customHeight="1">
      <c r="A21" s="60"/>
      <c r="B21" s="6"/>
      <c r="C21" s="10"/>
      <c r="D21" s="11"/>
      <c r="E21" s="12"/>
      <c r="F21" s="6"/>
      <c r="H21" s="64"/>
      <c r="I21" s="64"/>
      <c r="J21" s="64"/>
      <c r="K21" s="64"/>
      <c r="L21" s="64"/>
      <c r="N21" s="79"/>
      <c r="O21" s="14"/>
      <c r="P21" s="9"/>
      <c r="Q21" s="8"/>
      <c r="R21" s="9"/>
      <c r="S21" s="8"/>
      <c r="T21" s="113"/>
      <c r="U21" s="80"/>
      <c r="W21" s="64"/>
      <c r="X21" s="64"/>
      <c r="Y21" s="64"/>
      <c r="Z21" s="64"/>
      <c r="AA21" s="64"/>
      <c r="AB21" s="65"/>
      <c r="AC21" s="66"/>
    </row>
    <row r="22" spans="1:29" ht="19.5" customHeight="1">
      <c r="A22" s="60"/>
      <c r="B22" s="6"/>
      <c r="C22" s="10"/>
      <c r="D22" s="11"/>
      <c r="E22" s="12"/>
      <c r="F22" s="6"/>
      <c r="H22" s="64"/>
      <c r="I22" s="64"/>
      <c r="J22" s="64"/>
      <c r="K22" s="64"/>
      <c r="L22" s="64"/>
      <c r="N22" s="79"/>
      <c r="O22" s="14"/>
      <c r="P22" s="9"/>
      <c r="Q22" s="8"/>
      <c r="R22" s="9"/>
      <c r="S22" s="8"/>
      <c r="T22" s="113"/>
      <c r="U22" s="80"/>
      <c r="W22" s="64"/>
      <c r="X22" s="64"/>
      <c r="Y22" s="64"/>
      <c r="Z22" s="64"/>
      <c r="AA22" s="64"/>
      <c r="AB22" s="65"/>
      <c r="AC22" s="66"/>
    </row>
    <row r="23" spans="1:29" ht="19.5" customHeight="1">
      <c r="A23" s="60"/>
      <c r="B23" s="6"/>
      <c r="C23" s="10"/>
      <c r="D23" s="11"/>
      <c r="E23" s="12"/>
      <c r="F23" s="6"/>
      <c r="H23" s="64"/>
      <c r="I23" s="64"/>
      <c r="J23" s="64"/>
      <c r="K23" s="64"/>
      <c r="L23" s="64"/>
      <c r="N23" s="79"/>
      <c r="O23" s="14"/>
      <c r="P23" s="9"/>
      <c r="Q23" s="8"/>
      <c r="R23" s="9"/>
      <c r="S23" s="8"/>
      <c r="T23" s="113"/>
      <c r="U23" s="80"/>
      <c r="W23" s="64"/>
      <c r="X23" s="64"/>
      <c r="Y23" s="64"/>
      <c r="Z23" s="64"/>
      <c r="AA23" s="64"/>
      <c r="AB23" s="65"/>
      <c r="AC23" s="66"/>
    </row>
    <row r="24" spans="1:29" ht="19.5" customHeight="1">
      <c r="A24" s="60"/>
      <c r="B24" s="6"/>
      <c r="C24" s="10"/>
      <c r="D24" s="11"/>
      <c r="E24" s="12"/>
      <c r="F24" s="6"/>
      <c r="H24" s="64"/>
      <c r="I24" s="64"/>
      <c r="J24" s="64"/>
      <c r="K24" s="64"/>
      <c r="L24" s="64"/>
      <c r="N24" s="79"/>
      <c r="O24" s="14"/>
      <c r="P24" s="9"/>
      <c r="Q24" s="8"/>
      <c r="R24" s="9"/>
      <c r="S24" s="8"/>
      <c r="T24" s="113"/>
      <c r="U24" s="80"/>
      <c r="W24" s="64"/>
      <c r="X24" s="64"/>
      <c r="Y24" s="64"/>
      <c r="Z24" s="64"/>
      <c r="AA24" s="64"/>
      <c r="AB24" s="65"/>
      <c r="AC24" s="66"/>
    </row>
    <row r="25" spans="1:29" ht="19.5" customHeight="1">
      <c r="A25" s="60"/>
      <c r="B25" s="6"/>
      <c r="C25" s="10"/>
      <c r="D25" s="11"/>
      <c r="E25" s="12"/>
      <c r="F25" s="6"/>
      <c r="H25" s="64"/>
      <c r="I25" s="64"/>
      <c r="J25" s="64"/>
      <c r="K25" s="64"/>
      <c r="L25" s="64"/>
      <c r="N25" s="79"/>
      <c r="O25" s="14"/>
      <c r="P25" s="9"/>
      <c r="Q25" s="8"/>
      <c r="R25" s="9"/>
      <c r="S25" s="8"/>
      <c r="T25" s="113"/>
      <c r="U25" s="80"/>
      <c r="W25" s="64"/>
      <c r="X25" s="64"/>
      <c r="Y25" s="64"/>
      <c r="Z25" s="64"/>
      <c r="AA25" s="64"/>
      <c r="AB25" s="65"/>
      <c r="AC25" s="66"/>
    </row>
    <row r="26" spans="1:29" ht="19.5" customHeight="1">
      <c r="A26" s="60"/>
      <c r="B26" s="6"/>
      <c r="C26" s="10"/>
      <c r="D26" s="11"/>
      <c r="E26" s="12"/>
      <c r="F26" s="6"/>
      <c r="H26" s="64"/>
      <c r="I26" s="64"/>
      <c r="J26" s="64"/>
      <c r="K26" s="64"/>
      <c r="L26" s="64"/>
      <c r="N26" s="79"/>
      <c r="O26" s="14"/>
      <c r="P26" s="9"/>
      <c r="Q26" s="8"/>
      <c r="R26" s="9"/>
      <c r="S26" s="8"/>
      <c r="T26" s="113"/>
      <c r="U26" s="80"/>
      <c r="W26" s="64"/>
      <c r="X26" s="64"/>
      <c r="Y26" s="64"/>
      <c r="Z26" s="64"/>
      <c r="AA26" s="64"/>
      <c r="AB26" s="65"/>
      <c r="AC26" s="66"/>
    </row>
    <row r="27" spans="1:29" ht="19.5" customHeight="1">
      <c r="A27" s="60"/>
      <c r="B27" s="6"/>
      <c r="C27" s="10"/>
      <c r="D27" s="11"/>
      <c r="E27" s="12"/>
      <c r="F27" s="6"/>
      <c r="H27" s="64"/>
      <c r="I27" s="64"/>
      <c r="J27" s="64"/>
      <c r="K27" s="64"/>
      <c r="L27" s="64"/>
      <c r="N27" s="79"/>
      <c r="O27" s="14"/>
      <c r="P27" s="9"/>
      <c r="Q27" s="8"/>
      <c r="R27" s="9"/>
      <c r="S27" s="8"/>
      <c r="T27" s="113"/>
      <c r="U27" s="80"/>
      <c r="W27" s="64"/>
      <c r="X27" s="64"/>
      <c r="Y27" s="64"/>
      <c r="Z27" s="64"/>
      <c r="AA27" s="64"/>
      <c r="AB27" s="65"/>
      <c r="AC27" s="66"/>
    </row>
    <row r="28" spans="1:29" ht="19.5" customHeight="1" thickBot="1">
      <c r="A28" s="60"/>
      <c r="B28" s="6"/>
      <c r="C28" s="10"/>
      <c r="D28" s="11"/>
      <c r="E28" s="12"/>
      <c r="F28" s="6"/>
      <c r="H28" s="64"/>
      <c r="I28" s="64"/>
      <c r="J28" s="64"/>
      <c r="K28" s="64"/>
      <c r="L28" s="64"/>
      <c r="N28" s="88"/>
      <c r="O28" s="89"/>
      <c r="P28" s="58"/>
      <c r="Q28" s="16"/>
      <c r="R28" s="58"/>
      <c r="S28" s="16"/>
      <c r="T28" s="114"/>
      <c r="U28" s="90"/>
      <c r="W28" s="64"/>
      <c r="X28" s="64"/>
      <c r="Y28" s="64"/>
      <c r="Z28" s="64"/>
      <c r="AA28" s="64"/>
      <c r="AB28" s="65"/>
      <c r="AC28" s="66"/>
    </row>
    <row r="29" spans="14:29" ht="12">
      <c r="N29" s="81"/>
      <c r="O29" s="5"/>
      <c r="P29" s="5"/>
      <c r="Q29" s="5"/>
      <c r="R29" s="5"/>
      <c r="S29" s="5"/>
      <c r="T29" s="5"/>
      <c r="U29" s="82"/>
      <c r="W29" s="64"/>
      <c r="X29" s="64"/>
      <c r="Y29" s="64"/>
      <c r="Z29" s="64"/>
      <c r="AA29" s="64"/>
      <c r="AB29" s="65"/>
      <c r="AC29" s="66"/>
    </row>
    <row r="30" spans="3:29" ht="12">
      <c r="C30" s="107">
        <v>3</v>
      </c>
      <c r="D30" s="108">
        <v>0</v>
      </c>
      <c r="E30" s="109">
        <v>0</v>
      </c>
      <c r="F30" s="68" t="s">
        <v>41</v>
      </c>
      <c r="M30" s="68"/>
      <c r="N30" s="144"/>
      <c r="O30" s="145"/>
      <c r="P30" s="5"/>
      <c r="Q30" s="5"/>
      <c r="R30" s="5"/>
      <c r="S30" s="5"/>
      <c r="T30" s="7" t="s">
        <v>13</v>
      </c>
      <c r="U30" s="112">
        <f>COUNTIF(U4:U28,1)</f>
        <v>1</v>
      </c>
      <c r="W30" s="64"/>
      <c r="X30" s="64">
        <f>C30*3600+D30*60+E30</f>
        <v>10800</v>
      </c>
      <c r="Y30" s="64"/>
      <c r="Z30" s="64"/>
      <c r="AA30" s="64"/>
      <c r="AB30" s="65"/>
      <c r="AC30" s="66"/>
    </row>
    <row r="31" spans="14:21" ht="12">
      <c r="N31" s="144" t="s">
        <v>56</v>
      </c>
      <c r="O31" s="145"/>
      <c r="P31" s="5"/>
      <c r="Q31" s="5"/>
      <c r="R31" s="5"/>
      <c r="S31" s="5"/>
      <c r="T31" s="5"/>
      <c r="U31" s="82"/>
    </row>
    <row r="32" spans="14:21" ht="12.75" thickBot="1">
      <c r="N32" s="83"/>
      <c r="O32" s="84" t="str">
        <f>INDEX(O4:O28,MATCH(1,$U$4:$U$28,0),1)</f>
        <v>鞍手北Ａ</v>
      </c>
      <c r="P32" s="84" t="str">
        <f>INDEX(P4:P28,MATCH(1,$U$4:$U$28,0),1)</f>
        <v>嶋津　毅①</v>
      </c>
      <c r="Q32" s="84"/>
      <c r="R32" s="84"/>
      <c r="S32" s="84" t="str">
        <f>INDEX(S4:S28,MATCH(1,$U$4:$U$28,0),1)</f>
        <v>10:29</v>
      </c>
      <c r="T32" s="115" t="str">
        <f>INDEX(T4:T28,MATCH(1,$U$4:$U$28,0),1)</f>
        <v>新</v>
      </c>
      <c r="U32" s="85"/>
    </row>
  </sheetData>
  <sheetProtection/>
  <mergeCells count="7">
    <mergeCell ref="N31:O31"/>
    <mergeCell ref="N30:O30"/>
    <mergeCell ref="C3:E3"/>
    <mergeCell ref="AB3:AC3"/>
    <mergeCell ref="Q3:R3"/>
    <mergeCell ref="S3:U3"/>
    <mergeCell ref="I3:K3"/>
  </mergeCells>
  <printOptions horizontalCentered="1" verticalCentered="1"/>
  <pageMargins left="0.7874015748031497" right="0.7874015748031497" top="0.5905511811023623" bottom="0.5905511811023623" header="0" footer="0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32"/>
  <sheetViews>
    <sheetView showGridLines="0" zoomScalePageLayoutView="0" workbookViewId="0" topLeftCell="A1">
      <selection activeCell="E12" sqref="E12"/>
    </sheetView>
  </sheetViews>
  <sheetFormatPr defaultColWidth="5.796875" defaultRowHeight="15"/>
  <cols>
    <col min="1" max="13" width="2.69921875" style="61" customWidth="1"/>
    <col min="14" max="14" width="5.69921875" style="61" customWidth="1"/>
    <col min="15" max="15" width="8.69921875" style="61" customWidth="1"/>
    <col min="16" max="16" width="15" style="61" customWidth="1"/>
    <col min="17" max="17" width="7.59765625" style="67" bestFit="1" customWidth="1"/>
    <col min="18" max="19" width="5.69921875" style="61" customWidth="1"/>
    <col min="20" max="21" width="3.69921875" style="61" customWidth="1"/>
    <col min="22" max="22" width="5.69921875" style="61" customWidth="1"/>
    <col min="23" max="27" width="4.69921875" style="61" customWidth="1"/>
    <col min="28" max="28" width="2.69921875" style="105" customWidth="1"/>
    <col min="29" max="29" width="2.69921875" style="68" customWidth="1"/>
    <col min="30" max="16384" width="5.69921875" style="61" customWidth="1"/>
  </cols>
  <sheetData>
    <row r="1" spans="14:29" s="59" customFormat="1" ht="12">
      <c r="N1" s="70" t="s">
        <v>110</v>
      </c>
      <c r="O1" s="71"/>
      <c r="P1" s="71"/>
      <c r="Q1" s="72"/>
      <c r="R1" s="73" t="s">
        <v>30</v>
      </c>
      <c r="S1" s="74" t="str">
        <f>RIGHT("  "&amp;TEXT(AB1,"##"),2)&amp;":"&amp;RIGHT(TEXT(AC1+100,"##"),2)</f>
        <v>10:34</v>
      </c>
      <c r="T1" s="75"/>
      <c r="U1" s="76"/>
      <c r="W1" s="63"/>
      <c r="X1" s="63"/>
      <c r="Y1" s="63"/>
      <c r="Z1" s="64">
        <f>AB1*60+AC1</f>
        <v>634</v>
      </c>
      <c r="AA1" s="63"/>
      <c r="AB1" s="65">
        <f>'最初に'!F21</f>
        <v>10</v>
      </c>
      <c r="AC1" s="66">
        <f>'最初に'!H21</f>
        <v>34</v>
      </c>
    </row>
    <row r="2" spans="14:29" s="59" customFormat="1" ht="12.75" thickBot="1">
      <c r="N2" s="77"/>
      <c r="O2" s="2"/>
      <c r="P2" s="2"/>
      <c r="Q2" s="2"/>
      <c r="R2" s="2"/>
      <c r="S2" s="2"/>
      <c r="T2" s="2"/>
      <c r="U2" s="78"/>
      <c r="W2" s="63"/>
      <c r="X2" s="63"/>
      <c r="Y2" s="63"/>
      <c r="Z2" s="63"/>
      <c r="AA2" s="63"/>
      <c r="AB2" s="65"/>
      <c r="AC2" s="66"/>
    </row>
    <row r="3" spans="1:29" ht="12">
      <c r="A3" s="60" t="s">
        <v>31</v>
      </c>
      <c r="B3" s="60" t="s">
        <v>32</v>
      </c>
      <c r="C3" s="147" t="s">
        <v>33</v>
      </c>
      <c r="D3" s="148"/>
      <c r="E3" s="149"/>
      <c r="F3" s="60" t="s">
        <v>42</v>
      </c>
      <c r="H3" s="64" t="s">
        <v>53</v>
      </c>
      <c r="I3" s="146" t="s">
        <v>54</v>
      </c>
      <c r="J3" s="146"/>
      <c r="K3" s="146"/>
      <c r="L3" s="64"/>
      <c r="N3" s="86"/>
      <c r="O3" s="74"/>
      <c r="P3" s="87"/>
      <c r="Q3" s="150" t="s">
        <v>34</v>
      </c>
      <c r="R3" s="151"/>
      <c r="S3" s="150" t="s">
        <v>35</v>
      </c>
      <c r="T3" s="152"/>
      <c r="U3" s="153"/>
      <c r="W3" s="64" t="s">
        <v>36</v>
      </c>
      <c r="X3" s="64" t="s">
        <v>37</v>
      </c>
      <c r="Y3" s="64" t="s">
        <v>43</v>
      </c>
      <c r="Z3" s="64" t="s">
        <v>38</v>
      </c>
      <c r="AA3" s="64" t="s">
        <v>39</v>
      </c>
      <c r="AB3" s="146" t="s">
        <v>40</v>
      </c>
      <c r="AC3" s="146"/>
    </row>
    <row r="4" spans="1:29" ht="19.5" customHeight="1">
      <c r="A4" s="60">
        <v>1</v>
      </c>
      <c r="B4" s="6">
        <v>8</v>
      </c>
      <c r="C4" s="10"/>
      <c r="D4" s="11">
        <v>45</v>
      </c>
      <c r="E4" s="12">
        <v>21</v>
      </c>
      <c r="F4" s="6"/>
      <c r="H4" s="64">
        <f aca="true" t="shared" si="0" ref="H4:H14">N4</f>
        <v>2</v>
      </c>
      <c r="I4" s="64">
        <f aca="true" t="shared" si="1" ref="I4:I14">INDEX(C$4:C$28,MATCH($H4,$B$4:$B$28,0),1)</f>
        <v>0</v>
      </c>
      <c r="J4" s="64">
        <f aca="true" t="shared" si="2" ref="J4:J14">INDEX(D$4:D$28,MATCH($H4,$B$4:$B$28,0),1)</f>
        <v>46</v>
      </c>
      <c r="K4" s="64">
        <f aca="true" t="shared" si="3" ref="K4:K14">INDEX(E$4:E$28,MATCH($H4,$B$4:$B$28,0),1)</f>
        <v>56</v>
      </c>
      <c r="L4" s="64">
        <f aca="true" t="shared" si="4" ref="L4:L14">INDEX(F$4:F$28,MATCH($H4,$B$4:$B$28,0),1)</f>
        <v>0</v>
      </c>
      <c r="N4" s="79">
        <f>IF('登録'!A5=0,"",'登録'!A5)</f>
        <v>2</v>
      </c>
      <c r="O4" s="14" t="str">
        <f>IF('登録'!B5="","",'登録'!B5)</f>
        <v>直方第二</v>
      </c>
      <c r="P4" s="9" t="str">
        <f>オーダー!O5</f>
        <v>平尾　剛①</v>
      </c>
      <c r="Q4" s="8" t="str">
        <f aca="true" t="shared" si="5" ref="Q4:Q14">TEXT(TIME(,,AA4),"H:MM:SS")</f>
        <v>0:46:56</v>
      </c>
      <c r="R4" s="9">
        <f aca="true" t="shared" si="6" ref="R4:R14">RANK(AA4,AA$4:AA$28,1)+L4</f>
        <v>3</v>
      </c>
      <c r="S4" s="8" t="str">
        <f aca="true" t="shared" si="7" ref="S4:S14">RIGHT("  "&amp;TEXT(AB4,"##"),2)&amp;":"&amp;RIGHT(TEXT(AC4+100,"##"),2)</f>
        <v>10:55</v>
      </c>
      <c r="T4" s="113">
        <f aca="true" t="shared" si="8" ref="T4:T14">IF(Z4&gt;Z$1,"",IF(Z4&lt;Z$1,"新","タイ"))</f>
      </c>
      <c r="U4" s="80">
        <f aca="true" t="shared" si="9" ref="U4:U14">RANK(Z4,Z$4:Z$28,1)</f>
        <v>3</v>
      </c>
      <c r="W4" s="64">
        <f>'３区'!Y4</f>
        <v>2161</v>
      </c>
      <c r="X4" s="64">
        <f aca="true" t="shared" si="10" ref="X4:X14">I4*3600+J4*60+K4</f>
        <v>2816</v>
      </c>
      <c r="Y4" s="64">
        <f aca="true" t="shared" si="11" ref="Y4:Y14">IF(X4&lt;$X$30,X4,$X$30)</f>
        <v>2816</v>
      </c>
      <c r="Z4" s="64">
        <f aca="true" t="shared" si="12" ref="Z4:Z14">IF(H4=0,"",X4-W4)</f>
        <v>655</v>
      </c>
      <c r="AA4" s="64">
        <f>IF(H4=0,"",'３区'!AA4+Z4)</f>
        <v>2816</v>
      </c>
      <c r="AB4" s="65">
        <f aca="true" t="shared" si="13" ref="AB4:AB14">INT(Z4/60)</f>
        <v>10</v>
      </c>
      <c r="AC4" s="66">
        <f aca="true" t="shared" si="14" ref="AC4:AC14">Z4-AB4*60</f>
        <v>55</v>
      </c>
    </row>
    <row r="5" spans="1:29" ht="19.5" customHeight="1">
      <c r="A5" s="60">
        <v>2</v>
      </c>
      <c r="B5" s="6">
        <v>9</v>
      </c>
      <c r="C5" s="10"/>
      <c r="D5" s="11">
        <v>45</v>
      </c>
      <c r="E5" s="12">
        <v>47</v>
      </c>
      <c r="F5" s="6"/>
      <c r="H5" s="64">
        <f t="shared" si="0"/>
        <v>5</v>
      </c>
      <c r="I5" s="64">
        <f t="shared" si="1"/>
        <v>0</v>
      </c>
      <c r="J5" s="64">
        <f t="shared" si="2"/>
        <v>48</v>
      </c>
      <c r="K5" s="64">
        <f t="shared" si="3"/>
        <v>46</v>
      </c>
      <c r="L5" s="64">
        <f t="shared" si="4"/>
        <v>0</v>
      </c>
      <c r="N5" s="79">
        <f>IF('登録'!A6=0,"",'登録'!A6)</f>
        <v>5</v>
      </c>
      <c r="O5" s="14" t="str">
        <f>IF('登録'!B6="","",'登録'!B6)</f>
        <v>宮田</v>
      </c>
      <c r="P5" s="9" t="str">
        <f>オーダー!O6</f>
        <v>林田　和也②</v>
      </c>
      <c r="Q5" s="8" t="str">
        <f t="shared" si="5"/>
        <v>0:48:46</v>
      </c>
      <c r="R5" s="9">
        <f t="shared" si="6"/>
        <v>6</v>
      </c>
      <c r="S5" s="8" t="str">
        <f t="shared" si="7"/>
        <v>12:02</v>
      </c>
      <c r="T5" s="113">
        <f t="shared" si="8"/>
      </c>
      <c r="U5" s="80">
        <f t="shared" si="9"/>
        <v>6</v>
      </c>
      <c r="W5" s="64">
        <f>'３区'!Y5</f>
        <v>2204</v>
      </c>
      <c r="X5" s="64">
        <f t="shared" si="10"/>
        <v>2926</v>
      </c>
      <c r="Y5" s="64">
        <f t="shared" si="11"/>
        <v>2926</v>
      </c>
      <c r="Z5" s="64">
        <f t="shared" si="12"/>
        <v>722</v>
      </c>
      <c r="AA5" s="64">
        <f>IF(H5=0,"",'３区'!AA5+Z5)</f>
        <v>2926</v>
      </c>
      <c r="AB5" s="65">
        <f t="shared" si="13"/>
        <v>12</v>
      </c>
      <c r="AC5" s="66">
        <f t="shared" si="14"/>
        <v>2</v>
      </c>
    </row>
    <row r="6" spans="1:29" ht="19.5" customHeight="1">
      <c r="A6" s="60">
        <v>3</v>
      </c>
      <c r="B6" s="6">
        <v>2</v>
      </c>
      <c r="C6" s="10"/>
      <c r="D6" s="11">
        <v>46</v>
      </c>
      <c r="E6" s="12">
        <v>56</v>
      </c>
      <c r="F6" s="6"/>
      <c r="H6" s="64">
        <f t="shared" si="0"/>
        <v>6</v>
      </c>
      <c r="I6" s="64">
        <f t="shared" si="1"/>
        <v>0</v>
      </c>
      <c r="J6" s="64">
        <f t="shared" si="2"/>
        <v>47</v>
      </c>
      <c r="K6" s="64">
        <f t="shared" si="3"/>
        <v>57</v>
      </c>
      <c r="L6" s="64">
        <f t="shared" si="4"/>
        <v>0</v>
      </c>
      <c r="N6" s="79">
        <f>IF('登録'!A7=0,"",'登録'!A7)</f>
        <v>6</v>
      </c>
      <c r="O6" s="14" t="str">
        <f>IF('登録'!B7="","",'登録'!B7)</f>
        <v>宮田光陵</v>
      </c>
      <c r="P6" s="9" t="str">
        <f>オーダー!O7</f>
        <v>山中　悠生②</v>
      </c>
      <c r="Q6" s="8" t="str">
        <f t="shared" si="5"/>
        <v>0:47:57</v>
      </c>
      <c r="R6" s="9">
        <f t="shared" si="6"/>
        <v>5</v>
      </c>
      <c r="S6" s="8" t="str">
        <f t="shared" si="7"/>
        <v>11:49</v>
      </c>
      <c r="T6" s="113">
        <f t="shared" si="8"/>
      </c>
      <c r="U6" s="80">
        <f t="shared" si="9"/>
        <v>5</v>
      </c>
      <c r="W6" s="64">
        <f>'３区'!Y6</f>
        <v>2168</v>
      </c>
      <c r="X6" s="64">
        <f t="shared" si="10"/>
        <v>2877</v>
      </c>
      <c r="Y6" s="64">
        <f t="shared" si="11"/>
        <v>2877</v>
      </c>
      <c r="Z6" s="64">
        <f t="shared" si="12"/>
        <v>709</v>
      </c>
      <c r="AA6" s="64">
        <f>IF(H6=0,"",'３区'!AA6+Z6)</f>
        <v>2877</v>
      </c>
      <c r="AB6" s="65">
        <f t="shared" si="13"/>
        <v>11</v>
      </c>
      <c r="AC6" s="66">
        <f t="shared" si="14"/>
        <v>49</v>
      </c>
    </row>
    <row r="7" spans="1:29" ht="19.5" customHeight="1">
      <c r="A7" s="60">
        <v>4</v>
      </c>
      <c r="B7" s="6">
        <v>11</v>
      </c>
      <c r="C7" s="10"/>
      <c r="D7" s="11">
        <v>47</v>
      </c>
      <c r="E7" s="12">
        <v>43</v>
      </c>
      <c r="F7" s="6"/>
      <c r="H7" s="64">
        <f t="shared" si="0"/>
        <v>8</v>
      </c>
      <c r="I7" s="64">
        <f t="shared" si="1"/>
        <v>0</v>
      </c>
      <c r="J7" s="64">
        <f t="shared" si="2"/>
        <v>45</v>
      </c>
      <c r="K7" s="64">
        <f t="shared" si="3"/>
        <v>21</v>
      </c>
      <c r="L7" s="64">
        <f t="shared" si="4"/>
        <v>0</v>
      </c>
      <c r="N7" s="79">
        <f>IF('登録'!A8=0,"",'登録'!A8)</f>
        <v>8</v>
      </c>
      <c r="O7" s="14" t="str">
        <f>IF('登録'!B8="","",'登録'!B8)</f>
        <v>小竹</v>
      </c>
      <c r="P7" s="9" t="str">
        <f>オーダー!O8</f>
        <v>神谷　龍之介②</v>
      </c>
      <c r="Q7" s="8" t="str">
        <f t="shared" si="5"/>
        <v>0:45:21</v>
      </c>
      <c r="R7" s="9">
        <f t="shared" si="6"/>
        <v>1</v>
      </c>
      <c r="S7" s="8" t="str">
        <f t="shared" si="7"/>
        <v>10:26</v>
      </c>
      <c r="T7" s="113" t="str">
        <f t="shared" si="8"/>
        <v>新</v>
      </c>
      <c r="U7" s="80">
        <f t="shared" si="9"/>
        <v>1</v>
      </c>
      <c r="W7" s="64">
        <f>'３区'!Y7</f>
        <v>2095</v>
      </c>
      <c r="X7" s="64">
        <f t="shared" si="10"/>
        <v>2721</v>
      </c>
      <c r="Y7" s="64">
        <f t="shared" si="11"/>
        <v>2721</v>
      </c>
      <c r="Z7" s="64">
        <f t="shared" si="12"/>
        <v>626</v>
      </c>
      <c r="AA7" s="64">
        <f>IF(H7=0,"",'３区'!AA7+Z7)</f>
        <v>2721</v>
      </c>
      <c r="AB7" s="65">
        <f t="shared" si="13"/>
        <v>10</v>
      </c>
      <c r="AC7" s="66">
        <f t="shared" si="14"/>
        <v>26</v>
      </c>
    </row>
    <row r="8" spans="1:29" ht="19.5" customHeight="1">
      <c r="A8" s="60">
        <v>5</v>
      </c>
      <c r="B8" s="6">
        <v>6</v>
      </c>
      <c r="C8" s="10"/>
      <c r="D8" s="11">
        <v>47</v>
      </c>
      <c r="E8" s="12">
        <v>57</v>
      </c>
      <c r="F8" s="6"/>
      <c r="H8" s="64">
        <f t="shared" si="0"/>
        <v>9</v>
      </c>
      <c r="I8" s="64">
        <f t="shared" si="1"/>
        <v>0</v>
      </c>
      <c r="J8" s="64">
        <f t="shared" si="2"/>
        <v>45</v>
      </c>
      <c r="K8" s="64">
        <f t="shared" si="3"/>
        <v>47</v>
      </c>
      <c r="L8" s="64">
        <f t="shared" si="4"/>
        <v>0</v>
      </c>
      <c r="N8" s="79">
        <f>IF('登録'!A9=0,"",'登録'!A9)</f>
        <v>9</v>
      </c>
      <c r="O8" s="14" t="str">
        <f>IF('登録'!B9="","",'登録'!B9)</f>
        <v>鞍手北Ａ</v>
      </c>
      <c r="P8" s="9" t="str">
        <f>オーダー!O9</f>
        <v>高野　凌汰②</v>
      </c>
      <c r="Q8" s="8" t="str">
        <f t="shared" si="5"/>
        <v>0:45:47</v>
      </c>
      <c r="R8" s="9">
        <f t="shared" si="6"/>
        <v>2</v>
      </c>
      <c r="S8" s="8" t="str">
        <f t="shared" si="7"/>
        <v>10:44</v>
      </c>
      <c r="T8" s="113">
        <f t="shared" si="8"/>
      </c>
      <c r="U8" s="80">
        <f t="shared" si="9"/>
        <v>2</v>
      </c>
      <c r="W8" s="64">
        <f>'３区'!Y8</f>
        <v>2103</v>
      </c>
      <c r="X8" s="64">
        <f t="shared" si="10"/>
        <v>2747</v>
      </c>
      <c r="Y8" s="64">
        <f t="shared" si="11"/>
        <v>2747</v>
      </c>
      <c r="Z8" s="64">
        <f t="shared" si="12"/>
        <v>644</v>
      </c>
      <c r="AA8" s="64">
        <f>IF(H8=0,"",'３区'!AA8+Z8)</f>
        <v>2747</v>
      </c>
      <c r="AB8" s="65">
        <f t="shared" si="13"/>
        <v>10</v>
      </c>
      <c r="AC8" s="66">
        <f t="shared" si="14"/>
        <v>44</v>
      </c>
    </row>
    <row r="9" spans="1:29" ht="19.5" customHeight="1">
      <c r="A9" s="60">
        <v>6</v>
      </c>
      <c r="B9" s="6">
        <v>5</v>
      </c>
      <c r="C9" s="10"/>
      <c r="D9" s="11">
        <v>48</v>
      </c>
      <c r="E9" s="12">
        <v>46</v>
      </c>
      <c r="F9" s="6"/>
      <c r="H9" s="64" t="str">
        <f t="shared" si="0"/>
        <v>9b</v>
      </c>
      <c r="I9" s="64">
        <f t="shared" si="1"/>
        <v>0</v>
      </c>
      <c r="J9" s="64">
        <f t="shared" si="2"/>
        <v>48</v>
      </c>
      <c r="K9" s="64">
        <f t="shared" si="3"/>
        <v>50</v>
      </c>
      <c r="L9" s="64">
        <f t="shared" si="4"/>
        <v>0</v>
      </c>
      <c r="N9" s="79" t="str">
        <f>IF('登録'!A10=0,"",'登録'!A10)</f>
        <v>9b</v>
      </c>
      <c r="O9" s="14" t="str">
        <f>IF('登録'!B10="","",'登録'!B10)</f>
        <v>鞍手北Ｂ</v>
      </c>
      <c r="P9" s="9" t="str">
        <f>オーダー!O10</f>
        <v>依藤　晃②</v>
      </c>
      <c r="Q9" s="8" t="str">
        <f t="shared" si="5"/>
        <v>0:48:50</v>
      </c>
      <c r="R9" s="9">
        <f t="shared" si="6"/>
        <v>7</v>
      </c>
      <c r="S9" s="8" t="str">
        <f t="shared" si="7"/>
        <v>12:15</v>
      </c>
      <c r="T9" s="113">
        <f t="shared" si="8"/>
      </c>
      <c r="U9" s="80">
        <f t="shared" si="9"/>
        <v>7</v>
      </c>
      <c r="W9" s="64">
        <f>'３区'!Y9</f>
        <v>2195</v>
      </c>
      <c r="X9" s="64">
        <f t="shared" si="10"/>
        <v>2930</v>
      </c>
      <c r="Y9" s="64">
        <f t="shared" si="11"/>
        <v>2930</v>
      </c>
      <c r="Z9" s="64">
        <f t="shared" si="12"/>
        <v>735</v>
      </c>
      <c r="AA9" s="64">
        <f>IF(H9=0,"",'３区'!AA9+Z9)</f>
        <v>2930</v>
      </c>
      <c r="AB9" s="65">
        <f t="shared" si="13"/>
        <v>12</v>
      </c>
      <c r="AC9" s="66">
        <f t="shared" si="14"/>
        <v>15</v>
      </c>
    </row>
    <row r="10" spans="1:29" ht="19.5" customHeight="1">
      <c r="A10" s="60">
        <v>7</v>
      </c>
      <c r="B10" s="6" t="s">
        <v>175</v>
      </c>
      <c r="C10" s="10"/>
      <c r="D10" s="11">
        <v>48</v>
      </c>
      <c r="E10" s="12">
        <v>50</v>
      </c>
      <c r="F10" s="6"/>
      <c r="H10" s="64">
        <f t="shared" si="0"/>
        <v>11</v>
      </c>
      <c r="I10" s="64">
        <f t="shared" si="1"/>
        <v>0</v>
      </c>
      <c r="J10" s="64">
        <f t="shared" si="2"/>
        <v>47</v>
      </c>
      <c r="K10" s="64">
        <f t="shared" si="3"/>
        <v>43</v>
      </c>
      <c r="L10" s="64">
        <f t="shared" si="4"/>
        <v>0</v>
      </c>
      <c r="N10" s="79">
        <f>IF('登録'!A11=0,"",'登録'!A11)</f>
        <v>11</v>
      </c>
      <c r="O10" s="14" t="str">
        <f>IF('登録'!B11="","",'登録'!B11)</f>
        <v>若宮</v>
      </c>
      <c r="P10" s="9" t="str">
        <f>オーダー!O11</f>
        <v>古賀　淳志①</v>
      </c>
      <c r="Q10" s="8" t="str">
        <f t="shared" si="5"/>
        <v>0:47:43</v>
      </c>
      <c r="R10" s="9">
        <f t="shared" si="6"/>
        <v>4</v>
      </c>
      <c r="S10" s="8" t="str">
        <f t="shared" si="7"/>
        <v>11:26</v>
      </c>
      <c r="T10" s="113">
        <f t="shared" si="8"/>
      </c>
      <c r="U10" s="80">
        <f t="shared" si="9"/>
        <v>4</v>
      </c>
      <c r="W10" s="64">
        <f>'３区'!Y10</f>
        <v>2177</v>
      </c>
      <c r="X10" s="64">
        <f t="shared" si="10"/>
        <v>2863</v>
      </c>
      <c r="Y10" s="64">
        <f t="shared" si="11"/>
        <v>2863</v>
      </c>
      <c r="Z10" s="64">
        <f t="shared" si="12"/>
        <v>686</v>
      </c>
      <c r="AA10" s="64">
        <f>IF(H10=0,"",'３区'!AA10+Z10)</f>
        <v>2863</v>
      </c>
      <c r="AB10" s="65">
        <f t="shared" si="13"/>
        <v>11</v>
      </c>
      <c r="AC10" s="66">
        <f t="shared" si="14"/>
        <v>26</v>
      </c>
    </row>
    <row r="11" spans="1:29" ht="19.5" customHeight="1">
      <c r="A11" s="60"/>
      <c r="B11" s="6"/>
      <c r="C11" s="10"/>
      <c r="D11" s="11"/>
      <c r="E11" s="12"/>
      <c r="F11" s="6"/>
      <c r="H11" s="64"/>
      <c r="I11" s="64"/>
      <c r="J11" s="64"/>
      <c r="K11" s="64"/>
      <c r="L11" s="64"/>
      <c r="N11" s="79"/>
      <c r="O11" s="14"/>
      <c r="P11" s="9"/>
      <c r="Q11" s="8"/>
      <c r="R11" s="9"/>
      <c r="S11" s="8"/>
      <c r="T11" s="113"/>
      <c r="U11" s="80"/>
      <c r="W11" s="64"/>
      <c r="X11" s="64"/>
      <c r="Y11" s="64"/>
      <c r="Z11" s="64"/>
      <c r="AA11" s="64"/>
      <c r="AB11" s="65"/>
      <c r="AC11" s="66"/>
    </row>
    <row r="12" spans="1:29" ht="19.5" customHeight="1">
      <c r="A12" s="60"/>
      <c r="B12" s="6"/>
      <c r="C12" s="10"/>
      <c r="D12" s="11"/>
      <c r="E12" s="12"/>
      <c r="F12" s="6"/>
      <c r="H12" s="64"/>
      <c r="I12" s="64"/>
      <c r="J12" s="64"/>
      <c r="K12" s="64"/>
      <c r="L12" s="64"/>
      <c r="N12" s="79"/>
      <c r="O12" s="14"/>
      <c r="P12" s="9"/>
      <c r="Q12" s="8"/>
      <c r="R12" s="9"/>
      <c r="S12" s="8"/>
      <c r="T12" s="113"/>
      <c r="U12" s="80"/>
      <c r="W12" s="64"/>
      <c r="X12" s="64"/>
      <c r="Y12" s="64"/>
      <c r="Z12" s="64"/>
      <c r="AA12" s="64"/>
      <c r="AB12" s="65"/>
      <c r="AC12" s="66"/>
    </row>
    <row r="13" spans="1:29" ht="19.5" customHeight="1">
      <c r="A13" s="60"/>
      <c r="B13" s="6"/>
      <c r="C13" s="10"/>
      <c r="D13" s="11"/>
      <c r="E13" s="12"/>
      <c r="F13" s="6"/>
      <c r="H13" s="64"/>
      <c r="I13" s="64"/>
      <c r="J13" s="64"/>
      <c r="K13" s="64"/>
      <c r="L13" s="64"/>
      <c r="N13" s="79"/>
      <c r="O13" s="14"/>
      <c r="P13" s="9"/>
      <c r="Q13" s="8"/>
      <c r="R13" s="9"/>
      <c r="S13" s="8"/>
      <c r="T13" s="113"/>
      <c r="U13" s="80"/>
      <c r="W13" s="64"/>
      <c r="X13" s="64"/>
      <c r="Y13" s="64"/>
      <c r="Z13" s="64"/>
      <c r="AA13" s="64"/>
      <c r="AB13" s="65"/>
      <c r="AC13" s="66"/>
    </row>
    <row r="14" spans="1:29" ht="19.5" customHeight="1">
      <c r="A14" s="60"/>
      <c r="B14" s="6"/>
      <c r="C14" s="10"/>
      <c r="D14" s="11"/>
      <c r="E14" s="12"/>
      <c r="F14" s="6"/>
      <c r="H14" s="64"/>
      <c r="I14" s="64"/>
      <c r="J14" s="64"/>
      <c r="K14" s="64"/>
      <c r="L14" s="64"/>
      <c r="N14" s="79"/>
      <c r="O14" s="14"/>
      <c r="P14" s="9"/>
      <c r="Q14" s="8"/>
      <c r="R14" s="9"/>
      <c r="S14" s="8"/>
      <c r="T14" s="113"/>
      <c r="U14" s="80"/>
      <c r="W14" s="64"/>
      <c r="X14" s="64"/>
      <c r="Y14" s="64"/>
      <c r="Z14" s="64"/>
      <c r="AA14" s="64"/>
      <c r="AB14" s="65"/>
      <c r="AC14" s="66"/>
    </row>
    <row r="15" spans="1:29" ht="19.5" customHeight="1">
      <c r="A15" s="60"/>
      <c r="B15" s="6"/>
      <c r="C15" s="10"/>
      <c r="D15" s="11"/>
      <c r="E15" s="12"/>
      <c r="F15" s="6"/>
      <c r="H15" s="64"/>
      <c r="I15" s="64"/>
      <c r="J15" s="64"/>
      <c r="K15" s="64"/>
      <c r="L15" s="64"/>
      <c r="N15" s="79"/>
      <c r="O15" s="14"/>
      <c r="P15" s="9"/>
      <c r="Q15" s="8"/>
      <c r="R15" s="9"/>
      <c r="S15" s="8"/>
      <c r="T15" s="113"/>
      <c r="U15" s="80"/>
      <c r="W15" s="64"/>
      <c r="X15" s="64"/>
      <c r="Y15" s="64"/>
      <c r="Z15" s="64"/>
      <c r="AA15" s="64"/>
      <c r="AB15" s="65"/>
      <c r="AC15" s="66"/>
    </row>
    <row r="16" spans="1:29" ht="19.5" customHeight="1">
      <c r="A16" s="60"/>
      <c r="B16" s="6"/>
      <c r="C16" s="10"/>
      <c r="D16" s="11"/>
      <c r="E16" s="12"/>
      <c r="F16" s="6"/>
      <c r="H16" s="64"/>
      <c r="I16" s="64"/>
      <c r="J16" s="64"/>
      <c r="K16" s="64"/>
      <c r="L16" s="64"/>
      <c r="N16" s="79"/>
      <c r="O16" s="14"/>
      <c r="P16" s="9"/>
      <c r="Q16" s="8"/>
      <c r="R16" s="9"/>
      <c r="S16" s="8"/>
      <c r="T16" s="113"/>
      <c r="U16" s="80"/>
      <c r="W16" s="64"/>
      <c r="X16" s="64"/>
      <c r="Y16" s="64"/>
      <c r="Z16" s="64"/>
      <c r="AA16" s="64"/>
      <c r="AB16" s="65"/>
      <c r="AC16" s="66"/>
    </row>
    <row r="17" spans="1:29" ht="19.5" customHeight="1">
      <c r="A17" s="60"/>
      <c r="B17" s="6"/>
      <c r="C17" s="10"/>
      <c r="D17" s="11"/>
      <c r="E17" s="12"/>
      <c r="F17" s="6"/>
      <c r="H17" s="64"/>
      <c r="I17" s="64"/>
      <c r="J17" s="64"/>
      <c r="K17" s="64"/>
      <c r="L17" s="64"/>
      <c r="N17" s="79"/>
      <c r="O17" s="14"/>
      <c r="P17" s="9"/>
      <c r="Q17" s="8"/>
      <c r="R17" s="9"/>
      <c r="S17" s="8"/>
      <c r="T17" s="113"/>
      <c r="U17" s="80"/>
      <c r="W17" s="64"/>
      <c r="X17" s="64"/>
      <c r="Y17" s="64"/>
      <c r="Z17" s="64"/>
      <c r="AA17" s="64"/>
      <c r="AB17" s="65"/>
      <c r="AC17" s="66"/>
    </row>
    <row r="18" spans="1:29" ht="19.5" customHeight="1">
      <c r="A18" s="60"/>
      <c r="B18" s="6"/>
      <c r="C18" s="10"/>
      <c r="D18" s="11"/>
      <c r="E18" s="12"/>
      <c r="F18" s="6"/>
      <c r="H18" s="64"/>
      <c r="I18" s="64"/>
      <c r="J18" s="64"/>
      <c r="K18" s="64"/>
      <c r="L18" s="64"/>
      <c r="N18" s="79"/>
      <c r="O18" s="14"/>
      <c r="P18" s="9"/>
      <c r="Q18" s="8"/>
      <c r="R18" s="9"/>
      <c r="S18" s="8"/>
      <c r="T18" s="113"/>
      <c r="U18" s="80"/>
      <c r="W18" s="64"/>
      <c r="X18" s="64"/>
      <c r="Y18" s="64"/>
      <c r="Z18" s="64"/>
      <c r="AA18" s="64"/>
      <c r="AB18" s="65"/>
      <c r="AC18" s="66"/>
    </row>
    <row r="19" spans="1:29" ht="19.5" customHeight="1">
      <c r="A19" s="60"/>
      <c r="B19" s="6"/>
      <c r="C19" s="10"/>
      <c r="D19" s="11"/>
      <c r="E19" s="12"/>
      <c r="F19" s="6"/>
      <c r="H19" s="64"/>
      <c r="I19" s="64"/>
      <c r="J19" s="64"/>
      <c r="K19" s="64"/>
      <c r="L19" s="64"/>
      <c r="N19" s="79"/>
      <c r="O19" s="14"/>
      <c r="P19" s="9"/>
      <c r="Q19" s="8"/>
      <c r="R19" s="9"/>
      <c r="S19" s="8"/>
      <c r="T19" s="113"/>
      <c r="U19" s="80"/>
      <c r="W19" s="64"/>
      <c r="X19" s="64"/>
      <c r="Y19" s="64"/>
      <c r="Z19" s="64"/>
      <c r="AA19" s="64"/>
      <c r="AB19" s="65"/>
      <c r="AC19" s="66"/>
    </row>
    <row r="20" spans="1:29" ht="19.5" customHeight="1">
      <c r="A20" s="60"/>
      <c r="B20" s="6"/>
      <c r="C20" s="10"/>
      <c r="D20" s="11"/>
      <c r="E20" s="12"/>
      <c r="F20" s="6"/>
      <c r="H20" s="64"/>
      <c r="I20" s="64"/>
      <c r="J20" s="64"/>
      <c r="K20" s="64"/>
      <c r="L20" s="64"/>
      <c r="N20" s="79"/>
      <c r="O20" s="14"/>
      <c r="P20" s="9"/>
      <c r="Q20" s="8"/>
      <c r="R20" s="9"/>
      <c r="S20" s="8"/>
      <c r="T20" s="113"/>
      <c r="U20" s="80"/>
      <c r="W20" s="64"/>
      <c r="X20" s="64"/>
      <c r="Y20" s="64"/>
      <c r="Z20" s="64"/>
      <c r="AA20" s="64"/>
      <c r="AB20" s="65"/>
      <c r="AC20" s="66"/>
    </row>
    <row r="21" spans="1:29" ht="19.5" customHeight="1">
      <c r="A21" s="60"/>
      <c r="B21" s="6"/>
      <c r="C21" s="10"/>
      <c r="D21" s="11"/>
      <c r="E21" s="12"/>
      <c r="F21" s="6"/>
      <c r="H21" s="64"/>
      <c r="I21" s="64"/>
      <c r="J21" s="64"/>
      <c r="K21" s="64"/>
      <c r="L21" s="64"/>
      <c r="N21" s="79"/>
      <c r="O21" s="14"/>
      <c r="P21" s="9"/>
      <c r="Q21" s="8"/>
      <c r="R21" s="9"/>
      <c r="S21" s="8"/>
      <c r="T21" s="113"/>
      <c r="U21" s="80"/>
      <c r="W21" s="64"/>
      <c r="X21" s="64"/>
      <c r="Y21" s="64"/>
      <c r="Z21" s="64"/>
      <c r="AA21" s="64"/>
      <c r="AB21" s="65"/>
      <c r="AC21" s="66"/>
    </row>
    <row r="22" spans="1:29" ht="19.5" customHeight="1">
      <c r="A22" s="60"/>
      <c r="B22" s="6"/>
      <c r="C22" s="10"/>
      <c r="D22" s="11"/>
      <c r="E22" s="12"/>
      <c r="F22" s="6"/>
      <c r="H22" s="64"/>
      <c r="I22" s="64"/>
      <c r="J22" s="64"/>
      <c r="K22" s="64"/>
      <c r="L22" s="64"/>
      <c r="N22" s="79"/>
      <c r="O22" s="14"/>
      <c r="P22" s="9"/>
      <c r="Q22" s="8"/>
      <c r="R22" s="9"/>
      <c r="S22" s="8"/>
      <c r="T22" s="113"/>
      <c r="U22" s="80"/>
      <c r="W22" s="64"/>
      <c r="X22" s="64"/>
      <c r="Y22" s="64"/>
      <c r="Z22" s="64"/>
      <c r="AA22" s="64"/>
      <c r="AB22" s="65"/>
      <c r="AC22" s="66"/>
    </row>
    <row r="23" spans="1:29" ht="19.5" customHeight="1">
      <c r="A23" s="60"/>
      <c r="B23" s="6"/>
      <c r="C23" s="10"/>
      <c r="D23" s="11"/>
      <c r="E23" s="12"/>
      <c r="F23" s="6"/>
      <c r="H23" s="64"/>
      <c r="I23" s="64"/>
      <c r="J23" s="64"/>
      <c r="K23" s="64"/>
      <c r="L23" s="64"/>
      <c r="N23" s="79"/>
      <c r="O23" s="14"/>
      <c r="P23" s="9"/>
      <c r="Q23" s="8"/>
      <c r="R23" s="9"/>
      <c r="S23" s="8"/>
      <c r="T23" s="113"/>
      <c r="U23" s="80"/>
      <c r="W23" s="64"/>
      <c r="X23" s="64"/>
      <c r="Y23" s="64"/>
      <c r="Z23" s="64"/>
      <c r="AA23" s="64"/>
      <c r="AB23" s="65"/>
      <c r="AC23" s="66"/>
    </row>
    <row r="24" spans="1:29" ht="19.5" customHeight="1">
      <c r="A24" s="60"/>
      <c r="B24" s="6"/>
      <c r="C24" s="10"/>
      <c r="D24" s="11"/>
      <c r="E24" s="12"/>
      <c r="F24" s="6"/>
      <c r="H24" s="64"/>
      <c r="I24" s="64"/>
      <c r="J24" s="64"/>
      <c r="K24" s="64"/>
      <c r="L24" s="64"/>
      <c r="N24" s="79"/>
      <c r="O24" s="14"/>
      <c r="P24" s="9"/>
      <c r="Q24" s="8"/>
      <c r="R24" s="9"/>
      <c r="S24" s="8"/>
      <c r="T24" s="113"/>
      <c r="U24" s="80"/>
      <c r="W24" s="64"/>
      <c r="X24" s="64"/>
      <c r="Y24" s="64"/>
      <c r="Z24" s="64"/>
      <c r="AA24" s="64"/>
      <c r="AB24" s="65"/>
      <c r="AC24" s="66"/>
    </row>
    <row r="25" spans="1:29" ht="19.5" customHeight="1">
      <c r="A25" s="60"/>
      <c r="B25" s="6"/>
      <c r="C25" s="10"/>
      <c r="D25" s="11"/>
      <c r="E25" s="12"/>
      <c r="F25" s="6"/>
      <c r="H25" s="64"/>
      <c r="I25" s="64"/>
      <c r="J25" s="64"/>
      <c r="K25" s="64"/>
      <c r="L25" s="64"/>
      <c r="N25" s="79"/>
      <c r="O25" s="14"/>
      <c r="P25" s="9"/>
      <c r="Q25" s="8"/>
      <c r="R25" s="9"/>
      <c r="S25" s="8"/>
      <c r="T25" s="113"/>
      <c r="U25" s="80"/>
      <c r="W25" s="64"/>
      <c r="X25" s="64"/>
      <c r="Y25" s="64"/>
      <c r="Z25" s="64"/>
      <c r="AA25" s="64"/>
      <c r="AB25" s="65"/>
      <c r="AC25" s="66"/>
    </row>
    <row r="26" spans="1:29" ht="19.5" customHeight="1">
      <c r="A26" s="60"/>
      <c r="B26" s="6"/>
      <c r="C26" s="10"/>
      <c r="D26" s="11"/>
      <c r="E26" s="12"/>
      <c r="F26" s="6"/>
      <c r="H26" s="64"/>
      <c r="I26" s="64"/>
      <c r="J26" s="64"/>
      <c r="K26" s="64"/>
      <c r="L26" s="64"/>
      <c r="N26" s="79"/>
      <c r="O26" s="14"/>
      <c r="P26" s="9"/>
      <c r="Q26" s="8"/>
      <c r="R26" s="9"/>
      <c r="S26" s="8"/>
      <c r="T26" s="113"/>
      <c r="U26" s="80"/>
      <c r="W26" s="64"/>
      <c r="X26" s="64"/>
      <c r="Y26" s="64"/>
      <c r="Z26" s="64"/>
      <c r="AA26" s="64"/>
      <c r="AB26" s="65"/>
      <c r="AC26" s="66"/>
    </row>
    <row r="27" spans="1:29" ht="19.5" customHeight="1">
      <c r="A27" s="60"/>
      <c r="B27" s="6"/>
      <c r="C27" s="10"/>
      <c r="D27" s="11"/>
      <c r="E27" s="12"/>
      <c r="F27" s="6"/>
      <c r="H27" s="64"/>
      <c r="I27" s="64"/>
      <c r="J27" s="64"/>
      <c r="K27" s="64"/>
      <c r="L27" s="64"/>
      <c r="N27" s="79"/>
      <c r="O27" s="14"/>
      <c r="P27" s="9"/>
      <c r="Q27" s="8"/>
      <c r="R27" s="9"/>
      <c r="S27" s="8"/>
      <c r="T27" s="113"/>
      <c r="U27" s="80"/>
      <c r="W27" s="64"/>
      <c r="X27" s="64"/>
      <c r="Y27" s="64"/>
      <c r="Z27" s="64"/>
      <c r="AA27" s="64"/>
      <c r="AB27" s="65"/>
      <c r="AC27" s="66"/>
    </row>
    <row r="28" spans="1:29" ht="19.5" customHeight="1" thickBot="1">
      <c r="A28" s="60"/>
      <c r="B28" s="6"/>
      <c r="C28" s="10"/>
      <c r="D28" s="11"/>
      <c r="E28" s="12"/>
      <c r="F28" s="6"/>
      <c r="H28" s="64"/>
      <c r="I28" s="64"/>
      <c r="J28" s="64"/>
      <c r="K28" s="64"/>
      <c r="L28" s="64"/>
      <c r="N28" s="88"/>
      <c r="O28" s="89"/>
      <c r="P28" s="58"/>
      <c r="Q28" s="16"/>
      <c r="R28" s="58"/>
      <c r="S28" s="16"/>
      <c r="T28" s="114"/>
      <c r="U28" s="90"/>
      <c r="W28" s="64"/>
      <c r="X28" s="64"/>
      <c r="Y28" s="64"/>
      <c r="Z28" s="64"/>
      <c r="AA28" s="64"/>
      <c r="AB28" s="65"/>
      <c r="AC28" s="66"/>
    </row>
    <row r="29" spans="14:29" ht="12">
      <c r="N29" s="81"/>
      <c r="O29" s="5"/>
      <c r="P29" s="5"/>
      <c r="Q29" s="5"/>
      <c r="R29" s="5"/>
      <c r="S29" s="5"/>
      <c r="T29" s="5"/>
      <c r="U29" s="82"/>
      <c r="W29" s="64"/>
      <c r="X29" s="64"/>
      <c r="Y29" s="64"/>
      <c r="Z29" s="64"/>
      <c r="AA29" s="64"/>
      <c r="AB29" s="65"/>
      <c r="AC29" s="66"/>
    </row>
    <row r="30" spans="3:29" ht="12">
      <c r="C30" s="107">
        <v>3</v>
      </c>
      <c r="D30" s="108">
        <v>0</v>
      </c>
      <c r="E30" s="109">
        <v>0</v>
      </c>
      <c r="F30" s="68" t="s">
        <v>41</v>
      </c>
      <c r="M30" s="68"/>
      <c r="N30" s="81"/>
      <c r="O30" s="5"/>
      <c r="P30" s="5"/>
      <c r="Q30" s="5"/>
      <c r="R30" s="5"/>
      <c r="S30" s="5"/>
      <c r="T30" s="7" t="s">
        <v>13</v>
      </c>
      <c r="U30" s="112">
        <f>COUNTIF(U4:U28,1)</f>
        <v>1</v>
      </c>
      <c r="W30" s="64"/>
      <c r="X30" s="64">
        <f>C30*3600+D30*60+E30</f>
        <v>10800</v>
      </c>
      <c r="Y30" s="64"/>
      <c r="Z30" s="64"/>
      <c r="AA30" s="64"/>
      <c r="AB30" s="65"/>
      <c r="AC30" s="66"/>
    </row>
    <row r="31" spans="14:21" ht="12">
      <c r="N31" s="144" t="s">
        <v>56</v>
      </c>
      <c r="O31" s="145"/>
      <c r="P31" s="5"/>
      <c r="Q31" s="5"/>
      <c r="R31" s="5"/>
      <c r="S31" s="5"/>
      <c r="T31" s="5"/>
      <c r="U31" s="82"/>
    </row>
    <row r="32" spans="14:21" ht="12.75" thickBot="1">
      <c r="N32" s="83"/>
      <c r="O32" s="84" t="str">
        <f>INDEX(O4:O28,MATCH(1,$U$4:$U$28,0),1)</f>
        <v>小竹</v>
      </c>
      <c r="P32" s="84" t="str">
        <f>INDEX(P4:P28,MATCH(1,$U$4:$U$28,0),1)</f>
        <v>神谷　龍之介②</v>
      </c>
      <c r="Q32" s="84"/>
      <c r="R32" s="84"/>
      <c r="S32" s="84" t="str">
        <f>INDEX(S4:S28,MATCH(1,$U$4:$U$28,0),1)</f>
        <v>10:26</v>
      </c>
      <c r="T32" s="115" t="str">
        <f>INDEX(T4:T28,MATCH(1,$U$4:$U$28,0),1)</f>
        <v>新</v>
      </c>
      <c r="U32" s="85"/>
    </row>
  </sheetData>
  <sheetProtection/>
  <mergeCells count="6">
    <mergeCell ref="N31:O31"/>
    <mergeCell ref="C3:E3"/>
    <mergeCell ref="AB3:AC3"/>
    <mergeCell ref="Q3:R3"/>
    <mergeCell ref="S3:U3"/>
    <mergeCell ref="I3:K3"/>
  </mergeCells>
  <printOptions horizontalCentered="1" verticalCentered="1"/>
  <pageMargins left="0.7874015748031497" right="0.7874015748031497" top="0.5905511811023623" bottom="0.5905511811023623" header="0" footer="0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32"/>
  <sheetViews>
    <sheetView showGridLines="0" zoomScalePageLayoutView="0" workbookViewId="0" topLeftCell="A4">
      <selection activeCell="E11" sqref="E11"/>
    </sheetView>
  </sheetViews>
  <sheetFormatPr defaultColWidth="5.796875" defaultRowHeight="15"/>
  <cols>
    <col min="1" max="13" width="2.69921875" style="61" customWidth="1"/>
    <col min="14" max="14" width="5.69921875" style="61" customWidth="1"/>
    <col min="15" max="15" width="8.69921875" style="61" customWidth="1"/>
    <col min="16" max="16" width="14.09765625" style="61" bestFit="1" customWidth="1"/>
    <col min="17" max="17" width="7.59765625" style="67" bestFit="1" customWidth="1"/>
    <col min="18" max="19" width="5.69921875" style="61" customWidth="1"/>
    <col min="20" max="21" width="3.69921875" style="61" customWidth="1"/>
    <col min="22" max="22" width="5.69921875" style="61" customWidth="1"/>
    <col min="23" max="27" width="4.69921875" style="61" customWidth="1"/>
    <col min="28" max="28" width="2.69921875" style="105" customWidth="1"/>
    <col min="29" max="29" width="2.69921875" style="68" customWidth="1"/>
    <col min="30" max="16384" width="5.69921875" style="61" customWidth="1"/>
  </cols>
  <sheetData>
    <row r="1" spans="14:29" s="59" customFormat="1" ht="12">
      <c r="N1" s="70" t="s">
        <v>111</v>
      </c>
      <c r="O1" s="71"/>
      <c r="P1" s="71"/>
      <c r="Q1" s="72"/>
      <c r="R1" s="73" t="s">
        <v>30</v>
      </c>
      <c r="S1" s="74" t="str">
        <f>RIGHT("  "&amp;TEXT(AB1,"##"),2)&amp;":"&amp;RIGHT(TEXT(AC1+100,"##"),2)</f>
        <v>10:47</v>
      </c>
      <c r="T1" s="75"/>
      <c r="U1" s="76"/>
      <c r="W1" s="63"/>
      <c r="X1" s="63"/>
      <c r="Y1" s="63"/>
      <c r="Z1" s="64">
        <f>AB1*60+AC1</f>
        <v>647</v>
      </c>
      <c r="AA1" s="63"/>
      <c r="AB1" s="65">
        <f>'最初に'!F22</f>
        <v>10</v>
      </c>
      <c r="AC1" s="66">
        <f>'最初に'!H22</f>
        <v>47</v>
      </c>
    </row>
    <row r="2" spans="14:29" s="59" customFormat="1" ht="12.75" thickBot="1">
      <c r="N2" s="77"/>
      <c r="O2" s="2"/>
      <c r="P2" s="2"/>
      <c r="Q2" s="2"/>
      <c r="R2" s="2"/>
      <c r="S2" s="2"/>
      <c r="T2" s="2"/>
      <c r="U2" s="78"/>
      <c r="W2" s="63"/>
      <c r="X2" s="63"/>
      <c r="Y2" s="63"/>
      <c r="Z2" s="63"/>
      <c r="AA2" s="63"/>
      <c r="AB2" s="65"/>
      <c r="AC2" s="66"/>
    </row>
    <row r="3" spans="1:29" ht="12">
      <c r="A3" s="60" t="s">
        <v>31</v>
      </c>
      <c r="B3" s="60" t="s">
        <v>32</v>
      </c>
      <c r="C3" s="147" t="s">
        <v>33</v>
      </c>
      <c r="D3" s="148"/>
      <c r="E3" s="149"/>
      <c r="F3" s="60" t="s">
        <v>42</v>
      </c>
      <c r="H3" s="64" t="s">
        <v>32</v>
      </c>
      <c r="I3" s="146" t="s">
        <v>33</v>
      </c>
      <c r="J3" s="146"/>
      <c r="K3" s="146"/>
      <c r="L3" s="64"/>
      <c r="N3" s="86"/>
      <c r="O3" s="74"/>
      <c r="P3" s="87"/>
      <c r="Q3" s="150" t="s">
        <v>34</v>
      </c>
      <c r="R3" s="151"/>
      <c r="S3" s="150" t="s">
        <v>35</v>
      </c>
      <c r="T3" s="152"/>
      <c r="U3" s="153"/>
      <c r="W3" s="64" t="s">
        <v>44</v>
      </c>
      <c r="X3" s="64" t="s">
        <v>45</v>
      </c>
      <c r="Y3" s="64" t="s">
        <v>52</v>
      </c>
      <c r="Z3" s="64" t="s">
        <v>38</v>
      </c>
      <c r="AA3" s="64" t="s">
        <v>39</v>
      </c>
      <c r="AB3" s="146" t="s">
        <v>40</v>
      </c>
      <c r="AC3" s="146"/>
    </row>
    <row r="4" spans="1:29" ht="19.5" customHeight="1">
      <c r="A4" s="60">
        <v>1</v>
      </c>
      <c r="B4" s="6">
        <v>9</v>
      </c>
      <c r="C4" s="10"/>
      <c r="D4" s="11">
        <v>56</v>
      </c>
      <c r="E4" s="12">
        <v>20</v>
      </c>
      <c r="F4" s="6"/>
      <c r="H4" s="64">
        <f aca="true" t="shared" si="0" ref="H4:H14">N4</f>
        <v>2</v>
      </c>
      <c r="I4" s="64">
        <f aca="true" t="shared" si="1" ref="I4:I14">INDEX(C$4:C$28,MATCH($H4,$B$4:$B$28,0),1)</f>
        <v>0</v>
      </c>
      <c r="J4" s="64">
        <f aca="true" t="shared" si="2" ref="J4:J14">INDEX(D$4:D$28,MATCH($H4,$B$4:$B$28,0),1)</f>
        <v>59</v>
      </c>
      <c r="K4" s="64">
        <f aca="true" t="shared" si="3" ref="K4:K14">INDEX(E$4:E$28,MATCH($H4,$B$4:$B$28,0),1)</f>
        <v>7</v>
      </c>
      <c r="L4" s="64">
        <f aca="true" t="shared" si="4" ref="L4:L14">INDEX(F$4:F$28,MATCH($H4,$B$4:$B$28,0),1)</f>
        <v>0</v>
      </c>
      <c r="N4" s="79">
        <f>IF('登録'!A5=0,"",'登録'!A5)</f>
        <v>2</v>
      </c>
      <c r="O4" s="14" t="str">
        <f>IF('登録'!B5="","",'登録'!B5)</f>
        <v>直方第二</v>
      </c>
      <c r="P4" s="9" t="str">
        <f>オーダー!P5</f>
        <v>藤脇　蓮③</v>
      </c>
      <c r="Q4" s="8" t="str">
        <f aca="true" t="shared" si="5" ref="Q4:Q14">TEXT(TIME(,,AA4),"H:MM:SS")</f>
        <v>0:59:07</v>
      </c>
      <c r="R4" s="9">
        <f aca="true" t="shared" si="6" ref="R4:R14">RANK(AA4,AA$4:AA$28,1)+L4</f>
        <v>4</v>
      </c>
      <c r="S4" s="8" t="str">
        <f aca="true" t="shared" si="7" ref="S4:S14">RIGHT("  "&amp;TEXT(AB4,"##"),2)&amp;":"&amp;RIGHT(TEXT(AC4+100,"##"),2)</f>
        <v>12:11</v>
      </c>
      <c r="T4" s="113">
        <f aca="true" t="shared" si="8" ref="T4:T14">IF(Z4&gt;Z$1,"",IF(Z4&lt;Z$1,"新","タイ"))</f>
      </c>
      <c r="U4" s="80">
        <f aca="true" t="shared" si="9" ref="U4:U14">RANK(Z4,Z$4:Z$28,1)</f>
        <v>5</v>
      </c>
      <c r="W4" s="64">
        <f>'４区'!Y4</f>
        <v>2816</v>
      </c>
      <c r="X4" s="64">
        <f aca="true" t="shared" si="10" ref="X4:X14">I4*3600+J4*60+K4</f>
        <v>3547</v>
      </c>
      <c r="Y4" s="64">
        <f aca="true" t="shared" si="11" ref="Y4:Y14">IF(X4&lt;$X$30,X4,$X$30)</f>
        <v>3547</v>
      </c>
      <c r="Z4" s="64">
        <f aca="true" t="shared" si="12" ref="Z4:Z14">IF(H4=0,"",X4-W4)</f>
        <v>731</v>
      </c>
      <c r="AA4" s="64">
        <f>IF(H4=0,"",'４区'!AA4+Z4)</f>
        <v>3547</v>
      </c>
      <c r="AB4" s="65">
        <f aca="true" t="shared" si="13" ref="AB4:AB14">INT(Z4/60)</f>
        <v>12</v>
      </c>
      <c r="AC4" s="66">
        <f aca="true" t="shared" si="14" ref="AC4:AC14">Z4-AB4*60</f>
        <v>11</v>
      </c>
    </row>
    <row r="5" spans="1:29" ht="19.5" customHeight="1">
      <c r="A5" s="60">
        <v>2</v>
      </c>
      <c r="B5" s="6">
        <v>8</v>
      </c>
      <c r="C5" s="10"/>
      <c r="D5" s="11">
        <v>56</v>
      </c>
      <c r="E5" s="12">
        <v>26</v>
      </c>
      <c r="F5" s="6"/>
      <c r="H5" s="64">
        <f t="shared" si="0"/>
        <v>5</v>
      </c>
      <c r="I5" s="64">
        <f t="shared" si="1"/>
        <v>1</v>
      </c>
      <c r="J5" s="64">
        <f t="shared" si="2"/>
        <v>0</v>
      </c>
      <c r="K5" s="64">
        <f t="shared" si="3"/>
        <v>16</v>
      </c>
      <c r="L5" s="64">
        <f t="shared" si="4"/>
        <v>0</v>
      </c>
      <c r="N5" s="79">
        <f>IF('登録'!A6=0,"",'登録'!A6)</f>
        <v>5</v>
      </c>
      <c r="O5" s="14" t="str">
        <f>IF('登録'!B6="","",'登録'!B6)</f>
        <v>宮田</v>
      </c>
      <c r="P5" s="9" t="str">
        <f>オーダー!P6</f>
        <v>横矢　知剛②</v>
      </c>
      <c r="Q5" s="8" t="str">
        <f t="shared" si="5"/>
        <v>1:00:16</v>
      </c>
      <c r="R5" s="9">
        <f t="shared" si="6"/>
        <v>6</v>
      </c>
      <c r="S5" s="8" t="str">
        <f t="shared" si="7"/>
        <v>11:30</v>
      </c>
      <c r="T5" s="113">
        <f t="shared" si="8"/>
      </c>
      <c r="U5" s="80">
        <f t="shared" si="9"/>
        <v>4</v>
      </c>
      <c r="W5" s="64">
        <f>'４区'!Y5</f>
        <v>2926</v>
      </c>
      <c r="X5" s="64">
        <f t="shared" si="10"/>
        <v>3616</v>
      </c>
      <c r="Y5" s="64">
        <f t="shared" si="11"/>
        <v>3616</v>
      </c>
      <c r="Z5" s="64">
        <f t="shared" si="12"/>
        <v>690</v>
      </c>
      <c r="AA5" s="64">
        <f>IF(H5=0,"",'４区'!AA5+Z5)</f>
        <v>3616</v>
      </c>
      <c r="AB5" s="65">
        <f t="shared" si="13"/>
        <v>11</v>
      </c>
      <c r="AC5" s="66">
        <f t="shared" si="14"/>
        <v>30</v>
      </c>
    </row>
    <row r="6" spans="1:29" ht="19.5" customHeight="1">
      <c r="A6" s="60">
        <v>3</v>
      </c>
      <c r="B6" s="6">
        <v>11</v>
      </c>
      <c r="C6" s="10"/>
      <c r="D6" s="11">
        <v>59</v>
      </c>
      <c r="E6" s="12">
        <v>3</v>
      </c>
      <c r="F6" s="6"/>
      <c r="H6" s="64">
        <f t="shared" si="0"/>
        <v>6</v>
      </c>
      <c r="I6" s="64">
        <f t="shared" si="1"/>
        <v>1</v>
      </c>
      <c r="J6" s="64">
        <f t="shared" si="2"/>
        <v>0</v>
      </c>
      <c r="K6" s="64">
        <f t="shared" si="3"/>
        <v>12</v>
      </c>
      <c r="L6" s="64">
        <f t="shared" si="4"/>
        <v>0</v>
      </c>
      <c r="N6" s="79">
        <f>IF('登録'!A7=0,"",'登録'!A7)</f>
        <v>6</v>
      </c>
      <c r="O6" s="14" t="str">
        <f>IF('登録'!B7="","",'登録'!B7)</f>
        <v>宮田光陵</v>
      </c>
      <c r="P6" s="9" t="str">
        <f>オーダー!P7</f>
        <v>木下　大貴③</v>
      </c>
      <c r="Q6" s="8" t="str">
        <f t="shared" si="5"/>
        <v>1:00:12</v>
      </c>
      <c r="R6" s="9">
        <f t="shared" si="6"/>
        <v>5</v>
      </c>
      <c r="S6" s="8" t="str">
        <f t="shared" si="7"/>
        <v>12:15</v>
      </c>
      <c r="T6" s="113">
        <f t="shared" si="8"/>
      </c>
      <c r="U6" s="80">
        <f t="shared" si="9"/>
        <v>6</v>
      </c>
      <c r="W6" s="64">
        <f>'４区'!Y6</f>
        <v>2877</v>
      </c>
      <c r="X6" s="64">
        <f t="shared" si="10"/>
        <v>3612</v>
      </c>
      <c r="Y6" s="64">
        <f t="shared" si="11"/>
        <v>3612</v>
      </c>
      <c r="Z6" s="64">
        <f t="shared" si="12"/>
        <v>735</v>
      </c>
      <c r="AA6" s="64">
        <f>IF(H6=0,"",'４区'!AA6+Z6)</f>
        <v>3612</v>
      </c>
      <c r="AB6" s="65">
        <f t="shared" si="13"/>
        <v>12</v>
      </c>
      <c r="AC6" s="66">
        <f t="shared" si="14"/>
        <v>15</v>
      </c>
    </row>
    <row r="7" spans="1:29" ht="19.5" customHeight="1">
      <c r="A7" s="60">
        <v>4</v>
      </c>
      <c r="B7" s="6">
        <v>2</v>
      </c>
      <c r="C7" s="10"/>
      <c r="D7" s="11">
        <v>59</v>
      </c>
      <c r="E7" s="12">
        <v>7</v>
      </c>
      <c r="F7" s="6"/>
      <c r="H7" s="64">
        <f t="shared" si="0"/>
        <v>8</v>
      </c>
      <c r="I7" s="64">
        <f t="shared" si="1"/>
        <v>0</v>
      </c>
      <c r="J7" s="64">
        <f t="shared" si="2"/>
        <v>56</v>
      </c>
      <c r="K7" s="64">
        <f t="shared" si="3"/>
        <v>26</v>
      </c>
      <c r="L7" s="64">
        <f t="shared" si="4"/>
        <v>0</v>
      </c>
      <c r="N7" s="79">
        <f>IF('登録'!A8=0,"",'登録'!A8)</f>
        <v>8</v>
      </c>
      <c r="O7" s="14" t="str">
        <f>IF('登録'!B8="","",'登録'!B8)</f>
        <v>小竹</v>
      </c>
      <c r="P7" s="9" t="str">
        <f>オーダー!P8</f>
        <v>中村　匠③</v>
      </c>
      <c r="Q7" s="8" t="str">
        <f t="shared" si="5"/>
        <v>0:56:26</v>
      </c>
      <c r="R7" s="9">
        <f t="shared" si="6"/>
        <v>2</v>
      </c>
      <c r="S7" s="8" t="str">
        <f t="shared" si="7"/>
        <v>11:05</v>
      </c>
      <c r="T7" s="113">
        <f t="shared" si="8"/>
      </c>
      <c r="U7" s="80">
        <f t="shared" si="9"/>
        <v>2</v>
      </c>
      <c r="W7" s="64">
        <f>'４区'!Y7</f>
        <v>2721</v>
      </c>
      <c r="X7" s="64">
        <f t="shared" si="10"/>
        <v>3386</v>
      </c>
      <c r="Y7" s="64">
        <f t="shared" si="11"/>
        <v>3386</v>
      </c>
      <c r="Z7" s="64">
        <f t="shared" si="12"/>
        <v>665</v>
      </c>
      <c r="AA7" s="64">
        <f>IF(H7=0,"",'４区'!AA7+Z7)</f>
        <v>3386</v>
      </c>
      <c r="AB7" s="65">
        <f t="shared" si="13"/>
        <v>11</v>
      </c>
      <c r="AC7" s="66">
        <f t="shared" si="14"/>
        <v>5</v>
      </c>
    </row>
    <row r="8" spans="1:29" ht="19.5" customHeight="1">
      <c r="A8" s="60">
        <v>5</v>
      </c>
      <c r="B8" s="6">
        <v>6</v>
      </c>
      <c r="C8" s="10">
        <v>1</v>
      </c>
      <c r="D8" s="11">
        <v>0</v>
      </c>
      <c r="E8" s="12">
        <v>12</v>
      </c>
      <c r="F8" s="6"/>
      <c r="H8" s="64">
        <f t="shared" si="0"/>
        <v>9</v>
      </c>
      <c r="I8" s="64">
        <f t="shared" si="1"/>
        <v>0</v>
      </c>
      <c r="J8" s="64">
        <f t="shared" si="2"/>
        <v>56</v>
      </c>
      <c r="K8" s="64">
        <f t="shared" si="3"/>
        <v>20</v>
      </c>
      <c r="L8" s="64">
        <f t="shared" si="4"/>
        <v>0</v>
      </c>
      <c r="N8" s="79">
        <f>IF('登録'!A9=0,"",'登録'!A9)</f>
        <v>9</v>
      </c>
      <c r="O8" s="14" t="str">
        <f>IF('登録'!B9="","",'登録'!B9)</f>
        <v>鞍手北Ａ</v>
      </c>
      <c r="P8" s="9" t="str">
        <f>オーダー!P9</f>
        <v>朝原　望②</v>
      </c>
      <c r="Q8" s="8" t="str">
        <f t="shared" si="5"/>
        <v>0:56:20</v>
      </c>
      <c r="R8" s="9">
        <f t="shared" si="6"/>
        <v>1</v>
      </c>
      <c r="S8" s="8" t="str">
        <f t="shared" si="7"/>
        <v>10:33</v>
      </c>
      <c r="T8" s="113" t="str">
        <f t="shared" si="8"/>
        <v>新</v>
      </c>
      <c r="U8" s="80">
        <f t="shared" si="9"/>
        <v>1</v>
      </c>
      <c r="W8" s="64">
        <f>'４区'!Y8</f>
        <v>2747</v>
      </c>
      <c r="X8" s="64">
        <f t="shared" si="10"/>
        <v>3380</v>
      </c>
      <c r="Y8" s="64">
        <f t="shared" si="11"/>
        <v>3380</v>
      </c>
      <c r="Z8" s="64">
        <f t="shared" si="12"/>
        <v>633</v>
      </c>
      <c r="AA8" s="64">
        <f>IF(H8=0,"",'４区'!AA8+Z8)</f>
        <v>3380</v>
      </c>
      <c r="AB8" s="65">
        <f t="shared" si="13"/>
        <v>10</v>
      </c>
      <c r="AC8" s="66">
        <f t="shared" si="14"/>
        <v>33</v>
      </c>
    </row>
    <row r="9" spans="1:29" ht="19.5" customHeight="1">
      <c r="A9" s="60">
        <v>6</v>
      </c>
      <c r="B9" s="6">
        <v>5</v>
      </c>
      <c r="C9" s="10">
        <v>1</v>
      </c>
      <c r="D9" s="11">
        <v>0</v>
      </c>
      <c r="E9" s="12">
        <v>16</v>
      </c>
      <c r="F9" s="6"/>
      <c r="H9" s="64" t="str">
        <f t="shared" si="0"/>
        <v>9b</v>
      </c>
      <c r="I9" s="64">
        <f t="shared" si="1"/>
        <v>1</v>
      </c>
      <c r="J9" s="64">
        <f t="shared" si="2"/>
        <v>1</v>
      </c>
      <c r="K9" s="64">
        <f t="shared" si="3"/>
        <v>20</v>
      </c>
      <c r="L9" s="64">
        <f t="shared" si="4"/>
        <v>0</v>
      </c>
      <c r="N9" s="79" t="str">
        <f>IF('登録'!A10=0,"",'登録'!A10)</f>
        <v>9b</v>
      </c>
      <c r="O9" s="14" t="str">
        <f>IF('登録'!B10="","",'登録'!B10)</f>
        <v>鞍手北Ｂ</v>
      </c>
      <c r="P9" s="9" t="str">
        <f>オーダー!P10</f>
        <v>境　智裕②</v>
      </c>
      <c r="Q9" s="8" t="str">
        <f t="shared" si="5"/>
        <v>1:01:20</v>
      </c>
      <c r="R9" s="9">
        <f t="shared" si="6"/>
        <v>7</v>
      </c>
      <c r="S9" s="8" t="str">
        <f t="shared" si="7"/>
        <v>12:30</v>
      </c>
      <c r="T9" s="113">
        <f t="shared" si="8"/>
      </c>
      <c r="U9" s="80">
        <f t="shared" si="9"/>
        <v>7</v>
      </c>
      <c r="W9" s="64">
        <f>'４区'!Y9</f>
        <v>2930</v>
      </c>
      <c r="X9" s="64">
        <f t="shared" si="10"/>
        <v>3680</v>
      </c>
      <c r="Y9" s="64">
        <f t="shared" si="11"/>
        <v>3680</v>
      </c>
      <c r="Z9" s="64">
        <f t="shared" si="12"/>
        <v>750</v>
      </c>
      <c r="AA9" s="64">
        <f>IF(H9=0,"",'４区'!AA9+Z9)</f>
        <v>3680</v>
      </c>
      <c r="AB9" s="65">
        <f t="shared" si="13"/>
        <v>12</v>
      </c>
      <c r="AC9" s="66">
        <f t="shared" si="14"/>
        <v>30</v>
      </c>
    </row>
    <row r="10" spans="1:29" ht="19.5" customHeight="1">
      <c r="A10" s="60">
        <v>7</v>
      </c>
      <c r="B10" s="6" t="s">
        <v>175</v>
      </c>
      <c r="C10" s="10">
        <v>1</v>
      </c>
      <c r="D10" s="11">
        <v>1</v>
      </c>
      <c r="E10" s="12">
        <v>20</v>
      </c>
      <c r="F10" s="6"/>
      <c r="H10" s="64">
        <f t="shared" si="0"/>
        <v>11</v>
      </c>
      <c r="I10" s="64">
        <f t="shared" si="1"/>
        <v>0</v>
      </c>
      <c r="J10" s="64">
        <f t="shared" si="2"/>
        <v>59</v>
      </c>
      <c r="K10" s="64">
        <f t="shared" si="3"/>
        <v>3</v>
      </c>
      <c r="L10" s="64">
        <f t="shared" si="4"/>
        <v>0</v>
      </c>
      <c r="N10" s="79">
        <f>IF('登録'!A11=0,"",'登録'!A11)</f>
        <v>11</v>
      </c>
      <c r="O10" s="14" t="str">
        <f>IF('登録'!B11="","",'登録'!B11)</f>
        <v>若宮</v>
      </c>
      <c r="P10" s="9" t="str">
        <f>オーダー!P11</f>
        <v>神谷　拓実②</v>
      </c>
      <c r="Q10" s="8" t="str">
        <f t="shared" si="5"/>
        <v>0:59:03</v>
      </c>
      <c r="R10" s="9">
        <f t="shared" si="6"/>
        <v>3</v>
      </c>
      <c r="S10" s="8" t="str">
        <f t="shared" si="7"/>
        <v>11:20</v>
      </c>
      <c r="T10" s="113">
        <f t="shared" si="8"/>
      </c>
      <c r="U10" s="80">
        <f t="shared" si="9"/>
        <v>3</v>
      </c>
      <c r="W10" s="64">
        <f>'４区'!Y10</f>
        <v>2863</v>
      </c>
      <c r="X10" s="64">
        <f t="shared" si="10"/>
        <v>3543</v>
      </c>
      <c r="Y10" s="64">
        <f t="shared" si="11"/>
        <v>3543</v>
      </c>
      <c r="Z10" s="64">
        <f t="shared" si="12"/>
        <v>680</v>
      </c>
      <c r="AA10" s="64">
        <f>IF(H10=0,"",'４区'!AA10+Z10)</f>
        <v>3543</v>
      </c>
      <c r="AB10" s="65">
        <f t="shared" si="13"/>
        <v>11</v>
      </c>
      <c r="AC10" s="66">
        <f t="shared" si="14"/>
        <v>20</v>
      </c>
    </row>
    <row r="11" spans="1:29" ht="19.5" customHeight="1">
      <c r="A11" s="60"/>
      <c r="B11" s="6"/>
      <c r="C11" s="10"/>
      <c r="D11" s="11"/>
      <c r="E11" s="12"/>
      <c r="F11" s="6"/>
      <c r="H11" s="64"/>
      <c r="I11" s="64"/>
      <c r="J11" s="64"/>
      <c r="K11" s="64"/>
      <c r="L11" s="64"/>
      <c r="N11" s="79"/>
      <c r="O11" s="14"/>
      <c r="P11" s="9"/>
      <c r="Q11" s="8"/>
      <c r="R11" s="9"/>
      <c r="S11" s="8"/>
      <c r="T11" s="113"/>
      <c r="U11" s="80"/>
      <c r="W11" s="64"/>
      <c r="X11" s="64"/>
      <c r="Y11" s="64"/>
      <c r="Z11" s="64"/>
      <c r="AA11" s="64"/>
      <c r="AB11" s="65"/>
      <c r="AC11" s="66"/>
    </row>
    <row r="12" spans="1:29" ht="19.5" customHeight="1">
      <c r="A12" s="60"/>
      <c r="B12" s="6"/>
      <c r="C12" s="10"/>
      <c r="D12" s="11"/>
      <c r="E12" s="12"/>
      <c r="F12" s="6"/>
      <c r="H12" s="64"/>
      <c r="I12" s="64"/>
      <c r="J12" s="64"/>
      <c r="K12" s="64"/>
      <c r="L12" s="64"/>
      <c r="N12" s="79"/>
      <c r="O12" s="14"/>
      <c r="P12" s="9"/>
      <c r="Q12" s="8"/>
      <c r="R12" s="9"/>
      <c r="S12" s="8"/>
      <c r="T12" s="113"/>
      <c r="U12" s="80"/>
      <c r="W12" s="64"/>
      <c r="X12" s="64"/>
      <c r="Y12" s="64"/>
      <c r="Z12" s="64"/>
      <c r="AA12" s="64"/>
      <c r="AB12" s="65"/>
      <c r="AC12" s="66"/>
    </row>
    <row r="13" spans="1:29" ht="19.5" customHeight="1">
      <c r="A13" s="60"/>
      <c r="B13" s="6"/>
      <c r="C13" s="10"/>
      <c r="D13" s="11"/>
      <c r="E13" s="12"/>
      <c r="F13" s="6"/>
      <c r="H13" s="64"/>
      <c r="I13" s="64"/>
      <c r="J13" s="64"/>
      <c r="K13" s="64"/>
      <c r="L13" s="64"/>
      <c r="N13" s="79"/>
      <c r="O13" s="14"/>
      <c r="P13" s="9"/>
      <c r="Q13" s="8"/>
      <c r="R13" s="9"/>
      <c r="S13" s="8"/>
      <c r="T13" s="113"/>
      <c r="U13" s="80"/>
      <c r="W13" s="64"/>
      <c r="X13" s="64"/>
      <c r="Y13" s="64"/>
      <c r="Z13" s="64"/>
      <c r="AA13" s="64"/>
      <c r="AB13" s="65"/>
      <c r="AC13" s="66"/>
    </row>
    <row r="14" spans="1:29" ht="19.5" customHeight="1">
      <c r="A14" s="60"/>
      <c r="B14" s="6"/>
      <c r="C14" s="10"/>
      <c r="D14" s="11"/>
      <c r="E14" s="12"/>
      <c r="F14" s="6"/>
      <c r="H14" s="64"/>
      <c r="I14" s="64"/>
      <c r="J14" s="64"/>
      <c r="K14" s="64"/>
      <c r="L14" s="64"/>
      <c r="N14" s="79"/>
      <c r="O14" s="14"/>
      <c r="P14" s="9"/>
      <c r="Q14" s="8"/>
      <c r="R14" s="9"/>
      <c r="S14" s="8"/>
      <c r="T14" s="113"/>
      <c r="U14" s="80"/>
      <c r="W14" s="64"/>
      <c r="X14" s="64"/>
      <c r="Y14" s="64"/>
      <c r="Z14" s="64"/>
      <c r="AA14" s="64"/>
      <c r="AB14" s="65"/>
      <c r="AC14" s="66"/>
    </row>
    <row r="15" spans="1:29" ht="19.5" customHeight="1">
      <c r="A15" s="60"/>
      <c r="B15" s="6"/>
      <c r="C15" s="10"/>
      <c r="D15" s="11"/>
      <c r="E15" s="12"/>
      <c r="F15" s="6"/>
      <c r="H15" s="64"/>
      <c r="I15" s="64"/>
      <c r="J15" s="64"/>
      <c r="K15" s="64"/>
      <c r="L15" s="64"/>
      <c r="N15" s="79"/>
      <c r="O15" s="14"/>
      <c r="P15" s="9"/>
      <c r="Q15" s="8"/>
      <c r="R15" s="9"/>
      <c r="S15" s="8"/>
      <c r="T15" s="113"/>
      <c r="U15" s="80"/>
      <c r="W15" s="64"/>
      <c r="X15" s="64"/>
      <c r="Y15" s="64"/>
      <c r="Z15" s="64"/>
      <c r="AA15" s="64"/>
      <c r="AB15" s="65"/>
      <c r="AC15" s="66"/>
    </row>
    <row r="16" spans="1:29" ht="19.5" customHeight="1">
      <c r="A16" s="60"/>
      <c r="B16" s="6"/>
      <c r="C16" s="10"/>
      <c r="D16" s="11"/>
      <c r="E16" s="12"/>
      <c r="F16" s="6"/>
      <c r="H16" s="64"/>
      <c r="I16" s="64"/>
      <c r="J16" s="64"/>
      <c r="K16" s="64"/>
      <c r="L16" s="64"/>
      <c r="N16" s="79"/>
      <c r="O16" s="14"/>
      <c r="P16" s="9"/>
      <c r="Q16" s="8"/>
      <c r="R16" s="9"/>
      <c r="S16" s="8"/>
      <c r="T16" s="113"/>
      <c r="U16" s="80"/>
      <c r="W16" s="64"/>
      <c r="X16" s="64"/>
      <c r="Y16" s="64"/>
      <c r="Z16" s="64"/>
      <c r="AA16" s="64"/>
      <c r="AB16" s="65"/>
      <c r="AC16" s="66"/>
    </row>
    <row r="17" spans="1:29" ht="19.5" customHeight="1">
      <c r="A17" s="60"/>
      <c r="B17" s="6"/>
      <c r="C17" s="10"/>
      <c r="D17" s="11"/>
      <c r="E17" s="12"/>
      <c r="F17" s="6"/>
      <c r="H17" s="64"/>
      <c r="I17" s="64"/>
      <c r="J17" s="64"/>
      <c r="K17" s="64"/>
      <c r="L17" s="64"/>
      <c r="N17" s="79"/>
      <c r="O17" s="14"/>
      <c r="P17" s="9"/>
      <c r="Q17" s="8"/>
      <c r="R17" s="9"/>
      <c r="S17" s="8"/>
      <c r="T17" s="113"/>
      <c r="U17" s="80"/>
      <c r="W17" s="64"/>
      <c r="X17" s="64"/>
      <c r="Y17" s="64"/>
      <c r="Z17" s="64"/>
      <c r="AA17" s="64"/>
      <c r="AB17" s="65"/>
      <c r="AC17" s="66"/>
    </row>
    <row r="18" spans="1:29" ht="19.5" customHeight="1">
      <c r="A18" s="60"/>
      <c r="B18" s="6"/>
      <c r="C18" s="10"/>
      <c r="D18" s="11"/>
      <c r="E18" s="12"/>
      <c r="F18" s="6"/>
      <c r="H18" s="64"/>
      <c r="I18" s="64"/>
      <c r="J18" s="64"/>
      <c r="K18" s="64"/>
      <c r="L18" s="64"/>
      <c r="N18" s="79"/>
      <c r="O18" s="14"/>
      <c r="P18" s="9"/>
      <c r="Q18" s="8"/>
      <c r="R18" s="9"/>
      <c r="S18" s="8"/>
      <c r="T18" s="113"/>
      <c r="U18" s="80"/>
      <c r="W18" s="64"/>
      <c r="X18" s="64"/>
      <c r="Y18" s="64"/>
      <c r="Z18" s="64"/>
      <c r="AA18" s="64"/>
      <c r="AB18" s="65"/>
      <c r="AC18" s="66"/>
    </row>
    <row r="19" spans="1:29" ht="19.5" customHeight="1">
      <c r="A19" s="60"/>
      <c r="B19" s="6"/>
      <c r="C19" s="10"/>
      <c r="D19" s="11"/>
      <c r="E19" s="12"/>
      <c r="F19" s="6"/>
      <c r="H19" s="64"/>
      <c r="I19" s="64"/>
      <c r="J19" s="64"/>
      <c r="K19" s="64"/>
      <c r="L19" s="64"/>
      <c r="N19" s="79"/>
      <c r="O19" s="14"/>
      <c r="P19" s="9"/>
      <c r="Q19" s="8"/>
      <c r="R19" s="9"/>
      <c r="S19" s="8"/>
      <c r="T19" s="113"/>
      <c r="U19" s="80"/>
      <c r="W19" s="64"/>
      <c r="X19" s="64"/>
      <c r="Y19" s="64"/>
      <c r="Z19" s="64"/>
      <c r="AA19" s="64"/>
      <c r="AB19" s="65"/>
      <c r="AC19" s="66"/>
    </row>
    <row r="20" spans="1:29" ht="19.5" customHeight="1">
      <c r="A20" s="60"/>
      <c r="B20" s="6"/>
      <c r="C20" s="10"/>
      <c r="D20" s="11"/>
      <c r="E20" s="12"/>
      <c r="F20" s="6"/>
      <c r="H20" s="64"/>
      <c r="I20" s="64"/>
      <c r="J20" s="64"/>
      <c r="K20" s="64"/>
      <c r="L20" s="64"/>
      <c r="N20" s="79"/>
      <c r="O20" s="14"/>
      <c r="P20" s="9"/>
      <c r="Q20" s="8"/>
      <c r="R20" s="9"/>
      <c r="S20" s="8"/>
      <c r="T20" s="113"/>
      <c r="U20" s="80"/>
      <c r="W20" s="64"/>
      <c r="X20" s="64"/>
      <c r="Y20" s="64"/>
      <c r="Z20" s="64"/>
      <c r="AA20" s="64"/>
      <c r="AB20" s="65"/>
      <c r="AC20" s="66"/>
    </row>
    <row r="21" spans="1:29" ht="19.5" customHeight="1">
      <c r="A21" s="60"/>
      <c r="B21" s="6"/>
      <c r="C21" s="10"/>
      <c r="D21" s="11"/>
      <c r="E21" s="12"/>
      <c r="F21" s="6"/>
      <c r="H21" s="64"/>
      <c r="I21" s="64"/>
      <c r="J21" s="64"/>
      <c r="K21" s="64"/>
      <c r="L21" s="64"/>
      <c r="N21" s="79"/>
      <c r="O21" s="14"/>
      <c r="P21" s="9"/>
      <c r="Q21" s="8"/>
      <c r="R21" s="9"/>
      <c r="S21" s="8"/>
      <c r="T21" s="113"/>
      <c r="U21" s="80"/>
      <c r="W21" s="64"/>
      <c r="X21" s="64"/>
      <c r="Y21" s="64"/>
      <c r="Z21" s="64"/>
      <c r="AA21" s="64"/>
      <c r="AB21" s="65"/>
      <c r="AC21" s="66"/>
    </row>
    <row r="22" spans="1:29" ht="19.5" customHeight="1">
      <c r="A22" s="60"/>
      <c r="B22" s="6"/>
      <c r="C22" s="10"/>
      <c r="D22" s="11"/>
      <c r="E22" s="12"/>
      <c r="F22" s="6"/>
      <c r="H22" s="64"/>
      <c r="I22" s="64"/>
      <c r="J22" s="64"/>
      <c r="K22" s="64"/>
      <c r="L22" s="64"/>
      <c r="N22" s="79"/>
      <c r="O22" s="14"/>
      <c r="P22" s="9"/>
      <c r="Q22" s="8"/>
      <c r="R22" s="9"/>
      <c r="S22" s="8"/>
      <c r="T22" s="113"/>
      <c r="U22" s="80"/>
      <c r="W22" s="64"/>
      <c r="X22" s="64"/>
      <c r="Y22" s="64"/>
      <c r="Z22" s="64"/>
      <c r="AA22" s="64"/>
      <c r="AB22" s="65"/>
      <c r="AC22" s="66"/>
    </row>
    <row r="23" spans="1:29" ht="19.5" customHeight="1">
      <c r="A23" s="60"/>
      <c r="B23" s="6"/>
      <c r="C23" s="10"/>
      <c r="D23" s="11"/>
      <c r="E23" s="12"/>
      <c r="F23" s="6"/>
      <c r="H23" s="64"/>
      <c r="I23" s="64"/>
      <c r="J23" s="64"/>
      <c r="K23" s="64"/>
      <c r="L23" s="64"/>
      <c r="N23" s="79"/>
      <c r="O23" s="14"/>
      <c r="P23" s="9"/>
      <c r="Q23" s="8"/>
      <c r="R23" s="9"/>
      <c r="S23" s="8"/>
      <c r="T23" s="113"/>
      <c r="U23" s="80"/>
      <c r="W23" s="64"/>
      <c r="X23" s="64"/>
      <c r="Y23" s="64"/>
      <c r="Z23" s="64"/>
      <c r="AA23" s="64"/>
      <c r="AB23" s="65"/>
      <c r="AC23" s="66"/>
    </row>
    <row r="24" spans="1:29" ht="19.5" customHeight="1">
      <c r="A24" s="60"/>
      <c r="B24" s="6"/>
      <c r="C24" s="10"/>
      <c r="D24" s="11"/>
      <c r="E24" s="12"/>
      <c r="F24" s="6"/>
      <c r="H24" s="64"/>
      <c r="I24" s="64"/>
      <c r="J24" s="64"/>
      <c r="K24" s="64"/>
      <c r="L24" s="64"/>
      <c r="N24" s="79"/>
      <c r="O24" s="14"/>
      <c r="P24" s="9"/>
      <c r="Q24" s="8"/>
      <c r="R24" s="9"/>
      <c r="S24" s="8"/>
      <c r="T24" s="113"/>
      <c r="U24" s="80"/>
      <c r="W24" s="64"/>
      <c r="X24" s="64"/>
      <c r="Y24" s="64"/>
      <c r="Z24" s="64"/>
      <c r="AA24" s="64"/>
      <c r="AB24" s="65"/>
      <c r="AC24" s="66"/>
    </row>
    <row r="25" spans="1:29" ht="19.5" customHeight="1">
      <c r="A25" s="60"/>
      <c r="B25" s="6"/>
      <c r="C25" s="10"/>
      <c r="D25" s="11"/>
      <c r="E25" s="12"/>
      <c r="F25" s="6"/>
      <c r="H25" s="64"/>
      <c r="I25" s="64"/>
      <c r="J25" s="64"/>
      <c r="K25" s="64"/>
      <c r="L25" s="64"/>
      <c r="N25" s="79"/>
      <c r="O25" s="14"/>
      <c r="P25" s="9"/>
      <c r="Q25" s="8"/>
      <c r="R25" s="9"/>
      <c r="S25" s="8"/>
      <c r="T25" s="113"/>
      <c r="U25" s="80"/>
      <c r="W25" s="64"/>
      <c r="X25" s="64"/>
      <c r="Y25" s="64"/>
      <c r="Z25" s="64"/>
      <c r="AA25" s="64"/>
      <c r="AB25" s="65"/>
      <c r="AC25" s="66"/>
    </row>
    <row r="26" spans="1:29" ht="19.5" customHeight="1">
      <c r="A26" s="60"/>
      <c r="B26" s="6"/>
      <c r="C26" s="10"/>
      <c r="D26" s="11"/>
      <c r="E26" s="12"/>
      <c r="F26" s="6"/>
      <c r="H26" s="64"/>
      <c r="I26" s="64"/>
      <c r="J26" s="64"/>
      <c r="K26" s="64"/>
      <c r="L26" s="64"/>
      <c r="N26" s="79"/>
      <c r="O26" s="14"/>
      <c r="P26" s="9"/>
      <c r="Q26" s="8"/>
      <c r="R26" s="9"/>
      <c r="S26" s="8"/>
      <c r="T26" s="113"/>
      <c r="U26" s="80"/>
      <c r="W26" s="64"/>
      <c r="X26" s="64"/>
      <c r="Y26" s="64"/>
      <c r="Z26" s="64"/>
      <c r="AA26" s="64"/>
      <c r="AB26" s="65"/>
      <c r="AC26" s="66"/>
    </row>
    <row r="27" spans="1:29" ht="19.5" customHeight="1">
      <c r="A27" s="60"/>
      <c r="B27" s="6"/>
      <c r="C27" s="10"/>
      <c r="D27" s="11"/>
      <c r="E27" s="12"/>
      <c r="F27" s="6"/>
      <c r="H27" s="64"/>
      <c r="I27" s="64"/>
      <c r="J27" s="64"/>
      <c r="K27" s="64"/>
      <c r="L27" s="64"/>
      <c r="N27" s="79"/>
      <c r="O27" s="14"/>
      <c r="P27" s="9"/>
      <c r="Q27" s="8"/>
      <c r="R27" s="9"/>
      <c r="S27" s="8"/>
      <c r="T27" s="113"/>
      <c r="U27" s="80"/>
      <c r="W27" s="64"/>
      <c r="X27" s="64"/>
      <c r="Y27" s="64"/>
      <c r="Z27" s="64"/>
      <c r="AA27" s="64"/>
      <c r="AB27" s="65"/>
      <c r="AC27" s="66"/>
    </row>
    <row r="28" spans="1:29" ht="19.5" customHeight="1" thickBot="1">
      <c r="A28" s="60"/>
      <c r="B28" s="6"/>
      <c r="C28" s="10"/>
      <c r="D28" s="11"/>
      <c r="E28" s="12"/>
      <c r="F28" s="6"/>
      <c r="H28" s="64"/>
      <c r="I28" s="64"/>
      <c r="J28" s="64"/>
      <c r="K28" s="64"/>
      <c r="L28" s="64"/>
      <c r="N28" s="88"/>
      <c r="O28" s="89"/>
      <c r="P28" s="58"/>
      <c r="Q28" s="16"/>
      <c r="R28" s="58"/>
      <c r="S28" s="16"/>
      <c r="T28" s="114"/>
      <c r="U28" s="90"/>
      <c r="W28" s="64"/>
      <c r="X28" s="64"/>
      <c r="Y28" s="64"/>
      <c r="Z28" s="64"/>
      <c r="AA28" s="64"/>
      <c r="AB28" s="65"/>
      <c r="AC28" s="66"/>
    </row>
    <row r="29" spans="14:29" ht="12">
      <c r="N29" s="81"/>
      <c r="O29" s="5"/>
      <c r="P29" s="5"/>
      <c r="Q29" s="5"/>
      <c r="R29" s="5"/>
      <c r="S29" s="5"/>
      <c r="T29" s="5"/>
      <c r="U29" s="82"/>
      <c r="W29" s="64"/>
      <c r="X29" s="64"/>
      <c r="Y29" s="64"/>
      <c r="Z29" s="64"/>
      <c r="AA29" s="64"/>
      <c r="AB29" s="65"/>
      <c r="AC29" s="66"/>
    </row>
    <row r="30" spans="3:29" ht="12">
      <c r="C30" s="107">
        <v>1</v>
      </c>
      <c r="D30" s="108">
        <v>22</v>
      </c>
      <c r="E30" s="109">
        <v>43</v>
      </c>
      <c r="F30" s="68" t="s">
        <v>41</v>
      </c>
      <c r="M30" s="68"/>
      <c r="N30" s="81"/>
      <c r="O30" s="5"/>
      <c r="P30" s="5"/>
      <c r="Q30" s="5"/>
      <c r="R30" s="5"/>
      <c r="S30" s="5"/>
      <c r="T30" s="7" t="s">
        <v>13</v>
      </c>
      <c r="U30" s="112">
        <f>COUNTIF(U4:U28,1)</f>
        <v>1</v>
      </c>
      <c r="W30" s="64"/>
      <c r="X30" s="64">
        <f>C30*3600+D30*60+E30</f>
        <v>4963</v>
      </c>
      <c r="Y30" s="64"/>
      <c r="Z30" s="64"/>
      <c r="AA30" s="64"/>
      <c r="AB30" s="65"/>
      <c r="AC30" s="66"/>
    </row>
    <row r="31" spans="14:21" ht="12">
      <c r="N31" s="144" t="s">
        <v>56</v>
      </c>
      <c r="O31" s="145"/>
      <c r="P31" s="5"/>
      <c r="Q31" s="5"/>
      <c r="R31" s="5"/>
      <c r="S31" s="5"/>
      <c r="T31" s="5"/>
      <c r="U31" s="82"/>
    </row>
    <row r="32" spans="14:21" ht="12.75" thickBot="1">
      <c r="N32" s="83"/>
      <c r="O32" s="84" t="str">
        <f>INDEX(O4:O28,MATCH(1,$U$4:$U$28,0),1)</f>
        <v>鞍手北Ａ</v>
      </c>
      <c r="P32" s="84" t="str">
        <f>INDEX(P4:P28,MATCH(1,$U$4:$U$28,0),1)</f>
        <v>朝原　望②</v>
      </c>
      <c r="Q32" s="84"/>
      <c r="R32" s="84"/>
      <c r="S32" s="84" t="str">
        <f>INDEX(S4:S28,MATCH(1,$U$4:$U$28,0),1)</f>
        <v>10:33</v>
      </c>
      <c r="T32" s="115" t="str">
        <f>INDEX(T4:T28,MATCH(1,$U$4:$U$28,0),1)</f>
        <v>新</v>
      </c>
      <c r="U32" s="85"/>
    </row>
  </sheetData>
  <sheetProtection/>
  <mergeCells count="6">
    <mergeCell ref="N31:O31"/>
    <mergeCell ref="C3:E3"/>
    <mergeCell ref="AB3:AC3"/>
    <mergeCell ref="Q3:R3"/>
    <mergeCell ref="S3:U3"/>
    <mergeCell ref="I3:K3"/>
  </mergeCells>
  <printOptions horizontalCentered="1" verticalCentered="1"/>
  <pageMargins left="0.7874015748031497" right="0.7874015748031497" top="0.5905511811023623" bottom="0.5905511811023623" header="0" footer="0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32"/>
  <sheetViews>
    <sheetView showGridLines="0" zoomScalePageLayoutView="0" workbookViewId="0" topLeftCell="A1">
      <selection activeCell="E11" sqref="E11"/>
    </sheetView>
  </sheetViews>
  <sheetFormatPr defaultColWidth="5.796875" defaultRowHeight="15"/>
  <cols>
    <col min="1" max="13" width="2.69921875" style="61" customWidth="1"/>
    <col min="14" max="14" width="5.69921875" style="61" customWidth="1"/>
    <col min="15" max="15" width="8.69921875" style="61" customWidth="1"/>
    <col min="16" max="16" width="14.09765625" style="61" bestFit="1" customWidth="1"/>
    <col min="17" max="17" width="7.59765625" style="67" bestFit="1" customWidth="1"/>
    <col min="18" max="19" width="5.69921875" style="61" customWidth="1"/>
    <col min="20" max="21" width="3.69921875" style="61" customWidth="1"/>
    <col min="22" max="22" width="5.69921875" style="61" customWidth="1"/>
    <col min="23" max="27" width="4.69921875" style="61" customWidth="1"/>
    <col min="28" max="28" width="2.69921875" style="105" customWidth="1"/>
    <col min="29" max="29" width="2.69921875" style="68" customWidth="1"/>
    <col min="30" max="16384" width="5.69921875" style="61" customWidth="1"/>
  </cols>
  <sheetData>
    <row r="1" spans="14:29" s="59" customFormat="1" ht="12">
      <c r="N1" s="70" t="s">
        <v>55</v>
      </c>
      <c r="O1" s="71"/>
      <c r="P1" s="71"/>
      <c r="Q1" s="72"/>
      <c r="R1" s="73" t="s">
        <v>30</v>
      </c>
      <c r="S1" s="74" t="str">
        <f>RIGHT("  "&amp;TEXT(AB1,"##"),2)&amp;":"&amp;RIGHT(TEXT(AC1+100,"##"),2)</f>
        <v>13:56</v>
      </c>
      <c r="T1" s="75"/>
      <c r="U1" s="76"/>
      <c r="W1" s="63"/>
      <c r="X1" s="63"/>
      <c r="Y1" s="63"/>
      <c r="Z1" s="64">
        <f>AB1*60+AC1</f>
        <v>836</v>
      </c>
      <c r="AA1" s="63"/>
      <c r="AB1" s="65">
        <f>'最初に'!F23</f>
        <v>13</v>
      </c>
      <c r="AC1" s="66">
        <f>'最初に'!H23</f>
        <v>56</v>
      </c>
    </row>
    <row r="2" spans="14:29" s="59" customFormat="1" ht="12.75" thickBot="1">
      <c r="N2" s="77"/>
      <c r="O2" s="2"/>
      <c r="P2" s="2"/>
      <c r="Q2" s="2"/>
      <c r="R2" s="2"/>
      <c r="S2" s="2"/>
      <c r="T2" s="2"/>
      <c r="U2" s="78"/>
      <c r="W2" s="63"/>
      <c r="X2" s="63"/>
      <c r="Y2" s="63"/>
      <c r="Z2" s="63"/>
      <c r="AA2" s="63"/>
      <c r="AB2" s="65"/>
      <c r="AC2" s="66"/>
    </row>
    <row r="3" spans="1:29" ht="12">
      <c r="A3" s="60" t="s">
        <v>31</v>
      </c>
      <c r="B3" s="60" t="s">
        <v>32</v>
      </c>
      <c r="C3" s="147" t="s">
        <v>33</v>
      </c>
      <c r="D3" s="148"/>
      <c r="E3" s="149"/>
      <c r="F3" s="60" t="s">
        <v>42</v>
      </c>
      <c r="H3" s="64" t="s">
        <v>32</v>
      </c>
      <c r="I3" s="146" t="s">
        <v>33</v>
      </c>
      <c r="J3" s="146"/>
      <c r="K3" s="146"/>
      <c r="L3" s="64"/>
      <c r="N3" s="86"/>
      <c r="O3" s="74"/>
      <c r="P3" s="87"/>
      <c r="Q3" s="150" t="s">
        <v>34</v>
      </c>
      <c r="R3" s="151"/>
      <c r="S3" s="150" t="s">
        <v>35</v>
      </c>
      <c r="T3" s="152"/>
      <c r="U3" s="153"/>
      <c r="W3" s="64" t="s">
        <v>44</v>
      </c>
      <c r="X3" s="64" t="s">
        <v>45</v>
      </c>
      <c r="Y3" s="64" t="s">
        <v>52</v>
      </c>
      <c r="Z3" s="64" t="s">
        <v>38</v>
      </c>
      <c r="AA3" s="64" t="s">
        <v>39</v>
      </c>
      <c r="AB3" s="146" t="s">
        <v>40</v>
      </c>
      <c r="AC3" s="146"/>
    </row>
    <row r="4" spans="1:29" ht="19.5" customHeight="1">
      <c r="A4" s="60">
        <v>1</v>
      </c>
      <c r="B4" s="6">
        <v>8</v>
      </c>
      <c r="C4" s="10">
        <v>1</v>
      </c>
      <c r="D4" s="11">
        <v>10</v>
      </c>
      <c r="E4" s="12">
        <v>42</v>
      </c>
      <c r="F4" s="6"/>
      <c r="H4" s="64">
        <f aca="true" t="shared" si="0" ref="H4:H14">N4</f>
        <v>2</v>
      </c>
      <c r="I4" s="64">
        <f aca="true" t="shared" si="1" ref="I4:I14">INDEX(C$4:C$28,MATCH($H4,$B$4:$B$28,0),1)</f>
        <v>1</v>
      </c>
      <c r="J4" s="64">
        <f aca="true" t="shared" si="2" ref="J4:J14">INDEX(D$4:D$28,MATCH($H4,$B$4:$B$28,0),1)</f>
        <v>14</v>
      </c>
      <c r="K4" s="64">
        <f aca="true" t="shared" si="3" ref="K4:K14">INDEX(E$4:E$28,MATCH($H4,$B$4:$B$28,0),1)</f>
        <v>56</v>
      </c>
      <c r="L4" s="64">
        <f aca="true" t="shared" si="4" ref="L4:L14">INDEX(F$4:F$28,MATCH($H4,$B$4:$B$28,0),1)</f>
        <v>0</v>
      </c>
      <c r="N4" s="79">
        <f>IF('登録'!A5=0,"",'登録'!A5)</f>
        <v>2</v>
      </c>
      <c r="O4" s="14" t="str">
        <f>IF('登録'!B5="","",'登録'!B5)</f>
        <v>直方第二</v>
      </c>
      <c r="P4" s="9" t="str">
        <f>オーダー!Q5</f>
        <v>原田　滉大③</v>
      </c>
      <c r="Q4" s="8" t="str">
        <f aca="true" t="shared" si="5" ref="Q4:Q14">TEXT(TIME(,,AA4),"H:MM:SS")</f>
        <v>1:14:56</v>
      </c>
      <c r="R4" s="9">
        <f aca="true" t="shared" si="6" ref="R4:R14">RANK(AA4,AA$4:AA$28,1)</f>
        <v>5</v>
      </c>
      <c r="S4" s="8" t="str">
        <f aca="true" t="shared" si="7" ref="S4:S14">RIGHT("  "&amp;TEXT(AB4,"##"),2)&amp;":"&amp;RIGHT(TEXT(AC4+100,"##"),2)</f>
        <v>15:49</v>
      </c>
      <c r="T4" s="113">
        <f aca="true" t="shared" si="8" ref="T4:T14">IF(Z4&gt;Z$1,"",IF(Z4&lt;Z$1,"新","タイ"))</f>
      </c>
      <c r="U4" s="80">
        <f aca="true" t="shared" si="9" ref="U4:U14">RANK(Z4,Z$4:Z$28,1)</f>
        <v>6</v>
      </c>
      <c r="W4" s="64">
        <f>'５区'!Y4</f>
        <v>3547</v>
      </c>
      <c r="X4" s="64">
        <f aca="true" t="shared" si="10" ref="X4:X14">I4*3600+J4*60+K4</f>
        <v>4496</v>
      </c>
      <c r="Y4" s="64">
        <f aca="true" t="shared" si="11" ref="Y4:Y14">IF(X4&lt;$X$30,X4,$X$30)</f>
        <v>4496</v>
      </c>
      <c r="Z4" s="64">
        <f aca="true" t="shared" si="12" ref="Z4:Z14">IF(H4=0,"",X4-W4)</f>
        <v>949</v>
      </c>
      <c r="AA4" s="64">
        <f>IF(H4=0,"",'５区'!AA4+Z4)</f>
        <v>4496</v>
      </c>
      <c r="AB4" s="65">
        <f aca="true" t="shared" si="13" ref="AB4:AB14">INT(Z4/60)</f>
        <v>15</v>
      </c>
      <c r="AC4" s="66">
        <f aca="true" t="shared" si="14" ref="AC4:AC14">Z4-AB4*60</f>
        <v>49</v>
      </c>
    </row>
    <row r="5" spans="1:29" ht="19.5" customHeight="1">
      <c r="A5" s="60">
        <v>2</v>
      </c>
      <c r="B5" s="6">
        <v>9</v>
      </c>
      <c r="C5" s="10">
        <v>1</v>
      </c>
      <c r="D5" s="11">
        <v>11</v>
      </c>
      <c r="E5" s="12">
        <v>10</v>
      </c>
      <c r="F5" s="6"/>
      <c r="H5" s="64">
        <f t="shared" si="0"/>
        <v>5</v>
      </c>
      <c r="I5" s="64">
        <f t="shared" si="1"/>
        <v>1</v>
      </c>
      <c r="J5" s="64">
        <f t="shared" si="2"/>
        <v>15</v>
      </c>
      <c r="K5" s="64">
        <f t="shared" si="3"/>
        <v>2</v>
      </c>
      <c r="L5" s="64">
        <f t="shared" si="4"/>
        <v>0</v>
      </c>
      <c r="N5" s="79">
        <f>IF('登録'!A6=0,"",'登録'!A6)</f>
        <v>5</v>
      </c>
      <c r="O5" s="14" t="str">
        <f>IF('登録'!B6="","",'登録'!B6)</f>
        <v>宮田</v>
      </c>
      <c r="P5" s="9" t="str">
        <f>オーダー!Q6</f>
        <v>守田　鉄平②</v>
      </c>
      <c r="Q5" s="8" t="str">
        <f t="shared" si="5"/>
        <v>1:15:02</v>
      </c>
      <c r="R5" s="9">
        <f t="shared" si="6"/>
        <v>6</v>
      </c>
      <c r="S5" s="8" t="str">
        <f t="shared" si="7"/>
        <v>14:46</v>
      </c>
      <c r="T5" s="113">
        <f t="shared" si="8"/>
      </c>
      <c r="U5" s="80">
        <f t="shared" si="9"/>
        <v>4</v>
      </c>
      <c r="W5" s="64">
        <f>'５区'!Y5</f>
        <v>3616</v>
      </c>
      <c r="X5" s="64">
        <f t="shared" si="10"/>
        <v>4502</v>
      </c>
      <c r="Y5" s="64">
        <f t="shared" si="11"/>
        <v>4502</v>
      </c>
      <c r="Z5" s="64">
        <f t="shared" si="12"/>
        <v>886</v>
      </c>
      <c r="AA5" s="64">
        <f>IF(H5=0,"",'５区'!AA5+Z5)</f>
        <v>4502</v>
      </c>
      <c r="AB5" s="65">
        <f t="shared" si="13"/>
        <v>14</v>
      </c>
      <c r="AC5" s="66">
        <f t="shared" si="14"/>
        <v>46</v>
      </c>
    </row>
    <row r="6" spans="1:29" ht="19.5" customHeight="1">
      <c r="A6" s="60">
        <v>3</v>
      </c>
      <c r="B6" s="6">
        <v>11</v>
      </c>
      <c r="C6" s="10">
        <v>1</v>
      </c>
      <c r="D6" s="11">
        <v>13</v>
      </c>
      <c r="E6" s="12">
        <v>19</v>
      </c>
      <c r="F6" s="6"/>
      <c r="H6" s="64">
        <f t="shared" si="0"/>
        <v>6</v>
      </c>
      <c r="I6" s="64">
        <f t="shared" si="1"/>
        <v>1</v>
      </c>
      <c r="J6" s="64">
        <f t="shared" si="2"/>
        <v>14</v>
      </c>
      <c r="K6" s="64">
        <f t="shared" si="3"/>
        <v>39</v>
      </c>
      <c r="L6" s="64">
        <f t="shared" si="4"/>
        <v>0</v>
      </c>
      <c r="N6" s="79">
        <f>IF('登録'!A7=0,"",'登録'!A7)</f>
        <v>6</v>
      </c>
      <c r="O6" s="14" t="str">
        <f>IF('登録'!B7="","",'登録'!B7)</f>
        <v>宮田光陵</v>
      </c>
      <c r="P6" s="9" t="str">
        <f>オーダー!Q7</f>
        <v>川上　魁斗③</v>
      </c>
      <c r="Q6" s="8" t="str">
        <f t="shared" si="5"/>
        <v>1:14:39</v>
      </c>
      <c r="R6" s="9">
        <f t="shared" si="6"/>
        <v>4</v>
      </c>
      <c r="S6" s="8" t="str">
        <f t="shared" si="7"/>
        <v>14:27</v>
      </c>
      <c r="T6" s="113">
        <f t="shared" si="8"/>
      </c>
      <c r="U6" s="80">
        <f t="shared" si="9"/>
        <v>3</v>
      </c>
      <c r="W6" s="64">
        <f>'５区'!Y6</f>
        <v>3612</v>
      </c>
      <c r="X6" s="64">
        <f t="shared" si="10"/>
        <v>4479</v>
      </c>
      <c r="Y6" s="64">
        <f t="shared" si="11"/>
        <v>4479</v>
      </c>
      <c r="Z6" s="64">
        <f t="shared" si="12"/>
        <v>867</v>
      </c>
      <c r="AA6" s="64">
        <f>IF(H6=0,"",'５区'!AA6+Z6)</f>
        <v>4479</v>
      </c>
      <c r="AB6" s="65">
        <f t="shared" si="13"/>
        <v>14</v>
      </c>
      <c r="AC6" s="66">
        <f t="shared" si="14"/>
        <v>27</v>
      </c>
    </row>
    <row r="7" spans="1:29" ht="19.5" customHeight="1">
      <c r="A7" s="60">
        <v>4</v>
      </c>
      <c r="B7" s="6">
        <v>6</v>
      </c>
      <c r="C7" s="10">
        <v>1</v>
      </c>
      <c r="D7" s="11">
        <v>14</v>
      </c>
      <c r="E7" s="12">
        <v>39</v>
      </c>
      <c r="F7" s="6"/>
      <c r="H7" s="64">
        <f t="shared" si="0"/>
        <v>8</v>
      </c>
      <c r="I7" s="64">
        <f t="shared" si="1"/>
        <v>1</v>
      </c>
      <c r="J7" s="64">
        <f t="shared" si="2"/>
        <v>10</v>
      </c>
      <c r="K7" s="64">
        <f t="shared" si="3"/>
        <v>42</v>
      </c>
      <c r="L7" s="64">
        <f t="shared" si="4"/>
        <v>0</v>
      </c>
      <c r="N7" s="79">
        <f>IF('登録'!A8=0,"",'登録'!A8)</f>
        <v>8</v>
      </c>
      <c r="O7" s="14" t="str">
        <f>IF('登録'!B8="","",'登録'!B8)</f>
        <v>小竹</v>
      </c>
      <c r="P7" s="9" t="str">
        <f>オーダー!Q8</f>
        <v>熊谷　幸一郎③</v>
      </c>
      <c r="Q7" s="8" t="str">
        <f t="shared" si="5"/>
        <v>1:10:42</v>
      </c>
      <c r="R7" s="9">
        <f t="shared" si="6"/>
        <v>1</v>
      </c>
      <c r="S7" s="8" t="str">
        <f t="shared" si="7"/>
        <v>14:16</v>
      </c>
      <c r="T7" s="113">
        <f t="shared" si="8"/>
      </c>
      <c r="U7" s="80">
        <f t="shared" si="9"/>
        <v>1</v>
      </c>
      <c r="W7" s="64">
        <f>'５区'!Y7</f>
        <v>3386</v>
      </c>
      <c r="X7" s="64">
        <f t="shared" si="10"/>
        <v>4242</v>
      </c>
      <c r="Y7" s="64">
        <f t="shared" si="11"/>
        <v>4242</v>
      </c>
      <c r="Z7" s="64">
        <f t="shared" si="12"/>
        <v>856</v>
      </c>
      <c r="AA7" s="64">
        <f>IF(H7=0,"",'５区'!AA7+Z7)</f>
        <v>4242</v>
      </c>
      <c r="AB7" s="65">
        <f t="shared" si="13"/>
        <v>14</v>
      </c>
      <c r="AC7" s="66">
        <f t="shared" si="14"/>
        <v>16</v>
      </c>
    </row>
    <row r="8" spans="1:29" ht="19.5" customHeight="1">
      <c r="A8" s="60">
        <v>5</v>
      </c>
      <c r="B8" s="6">
        <v>2</v>
      </c>
      <c r="C8" s="10">
        <v>1</v>
      </c>
      <c r="D8" s="11">
        <v>14</v>
      </c>
      <c r="E8" s="12">
        <v>56</v>
      </c>
      <c r="F8" s="6"/>
      <c r="H8" s="64">
        <f t="shared" si="0"/>
        <v>9</v>
      </c>
      <c r="I8" s="64">
        <f t="shared" si="1"/>
        <v>1</v>
      </c>
      <c r="J8" s="64">
        <f t="shared" si="2"/>
        <v>11</v>
      </c>
      <c r="K8" s="64">
        <f t="shared" si="3"/>
        <v>10</v>
      </c>
      <c r="L8" s="64">
        <f t="shared" si="4"/>
        <v>0</v>
      </c>
      <c r="N8" s="79">
        <f>IF('登録'!A9=0,"",'登録'!A9)</f>
        <v>9</v>
      </c>
      <c r="O8" s="14" t="str">
        <f>IF('登録'!B9="","",'登録'!B9)</f>
        <v>鞍手北Ａ</v>
      </c>
      <c r="P8" s="9" t="str">
        <f>オーダー!Q9</f>
        <v>岸本　拓三②</v>
      </c>
      <c r="Q8" s="8" t="str">
        <f t="shared" si="5"/>
        <v>1:11:10</v>
      </c>
      <c r="R8" s="9">
        <f t="shared" si="6"/>
        <v>2</v>
      </c>
      <c r="S8" s="8" t="str">
        <f t="shared" si="7"/>
        <v>14:50</v>
      </c>
      <c r="T8" s="113">
        <f t="shared" si="8"/>
      </c>
      <c r="U8" s="80">
        <f t="shared" si="9"/>
        <v>5</v>
      </c>
      <c r="W8" s="64">
        <f>'５区'!Y8</f>
        <v>3380</v>
      </c>
      <c r="X8" s="64">
        <f t="shared" si="10"/>
        <v>4270</v>
      </c>
      <c r="Y8" s="64">
        <f t="shared" si="11"/>
        <v>4270</v>
      </c>
      <c r="Z8" s="64">
        <f t="shared" si="12"/>
        <v>890</v>
      </c>
      <c r="AA8" s="64">
        <f>IF(H8=0,"",'５区'!AA8+Z8)</f>
        <v>4270</v>
      </c>
      <c r="AB8" s="65">
        <f t="shared" si="13"/>
        <v>14</v>
      </c>
      <c r="AC8" s="66">
        <f t="shared" si="14"/>
        <v>50</v>
      </c>
    </row>
    <row r="9" spans="1:29" ht="19.5" customHeight="1">
      <c r="A9" s="60">
        <v>6</v>
      </c>
      <c r="B9" s="6">
        <v>5</v>
      </c>
      <c r="C9" s="10">
        <v>1</v>
      </c>
      <c r="D9" s="11">
        <v>15</v>
      </c>
      <c r="E9" s="12">
        <v>2</v>
      </c>
      <c r="F9" s="6"/>
      <c r="H9" s="64" t="str">
        <f t="shared" si="0"/>
        <v>9b</v>
      </c>
      <c r="I9" s="64">
        <f t="shared" si="1"/>
        <v>1</v>
      </c>
      <c r="J9" s="64">
        <f t="shared" si="2"/>
        <v>17</v>
      </c>
      <c r="K9" s="64">
        <f t="shared" si="3"/>
        <v>54</v>
      </c>
      <c r="L9" s="64">
        <f t="shared" si="4"/>
        <v>0</v>
      </c>
      <c r="N9" s="79" t="str">
        <f>IF('登録'!A10=0,"",'登録'!A10)</f>
        <v>9b</v>
      </c>
      <c r="O9" s="14" t="str">
        <f>IF('登録'!B10="","",'登録'!B10)</f>
        <v>鞍手北Ｂ</v>
      </c>
      <c r="P9" s="9" t="str">
        <f>オーダー!Q10</f>
        <v>谷口　友太①</v>
      </c>
      <c r="Q9" s="8" t="str">
        <f t="shared" si="5"/>
        <v>1:17:54</v>
      </c>
      <c r="R9" s="9">
        <f t="shared" si="6"/>
        <v>7</v>
      </c>
      <c r="S9" s="8" t="str">
        <f t="shared" si="7"/>
        <v>16:34</v>
      </c>
      <c r="T9" s="113">
        <f t="shared" si="8"/>
      </c>
      <c r="U9" s="80">
        <f t="shared" si="9"/>
        <v>7</v>
      </c>
      <c r="W9" s="64">
        <f>'５区'!Y9</f>
        <v>3680</v>
      </c>
      <c r="X9" s="64">
        <f t="shared" si="10"/>
        <v>4674</v>
      </c>
      <c r="Y9" s="64">
        <f t="shared" si="11"/>
        <v>4674</v>
      </c>
      <c r="Z9" s="64">
        <f t="shared" si="12"/>
        <v>994</v>
      </c>
      <c r="AA9" s="64">
        <f>IF(H9=0,"",'５区'!AA9+Z9)</f>
        <v>4674</v>
      </c>
      <c r="AB9" s="65">
        <f t="shared" si="13"/>
        <v>16</v>
      </c>
      <c r="AC9" s="66">
        <f t="shared" si="14"/>
        <v>34</v>
      </c>
    </row>
    <row r="10" spans="1:29" ht="19.5" customHeight="1">
      <c r="A10" s="60">
        <v>7</v>
      </c>
      <c r="B10" s="6" t="s">
        <v>175</v>
      </c>
      <c r="C10" s="10">
        <v>1</v>
      </c>
      <c r="D10" s="11">
        <v>17</v>
      </c>
      <c r="E10" s="12">
        <v>54</v>
      </c>
      <c r="F10" s="6"/>
      <c r="H10" s="64">
        <f t="shared" si="0"/>
        <v>11</v>
      </c>
      <c r="I10" s="64">
        <f t="shared" si="1"/>
        <v>1</v>
      </c>
      <c r="J10" s="64">
        <f t="shared" si="2"/>
        <v>13</v>
      </c>
      <c r="K10" s="64">
        <f t="shared" si="3"/>
        <v>19</v>
      </c>
      <c r="L10" s="64">
        <f t="shared" si="4"/>
        <v>0</v>
      </c>
      <c r="N10" s="79">
        <f>IF('登録'!A11=0,"",'登録'!A11)</f>
        <v>11</v>
      </c>
      <c r="O10" s="14" t="str">
        <f>IF('登録'!B11="","",'登録'!B11)</f>
        <v>若宮</v>
      </c>
      <c r="P10" s="9" t="str">
        <f>オーダー!Q11</f>
        <v>中川　廉③</v>
      </c>
      <c r="Q10" s="8" t="str">
        <f t="shared" si="5"/>
        <v>1:13:19</v>
      </c>
      <c r="R10" s="9">
        <f t="shared" si="6"/>
        <v>3</v>
      </c>
      <c r="S10" s="8" t="str">
        <f t="shared" si="7"/>
        <v>14:16</v>
      </c>
      <c r="T10" s="113">
        <f t="shared" si="8"/>
      </c>
      <c r="U10" s="80">
        <f t="shared" si="9"/>
        <v>1</v>
      </c>
      <c r="W10" s="64">
        <f>'５区'!Y10</f>
        <v>3543</v>
      </c>
      <c r="X10" s="64">
        <f t="shared" si="10"/>
        <v>4399</v>
      </c>
      <c r="Y10" s="64">
        <f t="shared" si="11"/>
        <v>4399</v>
      </c>
      <c r="Z10" s="64">
        <f t="shared" si="12"/>
        <v>856</v>
      </c>
      <c r="AA10" s="64">
        <f>IF(H10=0,"",'５区'!AA10+Z10)</f>
        <v>4399</v>
      </c>
      <c r="AB10" s="65">
        <f t="shared" si="13"/>
        <v>14</v>
      </c>
      <c r="AC10" s="66">
        <f t="shared" si="14"/>
        <v>16</v>
      </c>
    </row>
    <row r="11" spans="1:29" ht="19.5" customHeight="1">
      <c r="A11" s="60"/>
      <c r="B11" s="6"/>
      <c r="C11" s="10"/>
      <c r="D11" s="11"/>
      <c r="E11" s="12"/>
      <c r="F11" s="6"/>
      <c r="H11" s="64"/>
      <c r="I11" s="64"/>
      <c r="J11" s="64"/>
      <c r="K11" s="64"/>
      <c r="L11" s="64"/>
      <c r="N11" s="79"/>
      <c r="O11" s="14"/>
      <c r="P11" s="9"/>
      <c r="Q11" s="8"/>
      <c r="R11" s="9"/>
      <c r="S11" s="8"/>
      <c r="T11" s="113"/>
      <c r="U11" s="80"/>
      <c r="W11" s="64"/>
      <c r="X11" s="64"/>
      <c r="Y11" s="64"/>
      <c r="Z11" s="64"/>
      <c r="AA11" s="64"/>
      <c r="AB11" s="65"/>
      <c r="AC11" s="66"/>
    </row>
    <row r="12" spans="1:29" ht="19.5" customHeight="1">
      <c r="A12" s="60"/>
      <c r="B12" s="6"/>
      <c r="C12" s="10"/>
      <c r="D12" s="11"/>
      <c r="E12" s="12"/>
      <c r="F12" s="6"/>
      <c r="H12" s="64"/>
      <c r="I12" s="64"/>
      <c r="J12" s="64"/>
      <c r="K12" s="64"/>
      <c r="L12" s="64"/>
      <c r="N12" s="79"/>
      <c r="O12" s="14"/>
      <c r="P12" s="9"/>
      <c r="Q12" s="8"/>
      <c r="R12" s="9"/>
      <c r="S12" s="8"/>
      <c r="T12" s="113"/>
      <c r="U12" s="80"/>
      <c r="W12" s="64"/>
      <c r="X12" s="64"/>
      <c r="Y12" s="64"/>
      <c r="Z12" s="64"/>
      <c r="AA12" s="64"/>
      <c r="AB12" s="65"/>
      <c r="AC12" s="66"/>
    </row>
    <row r="13" spans="1:29" ht="19.5" customHeight="1">
      <c r="A13" s="60"/>
      <c r="B13" s="6"/>
      <c r="C13" s="10"/>
      <c r="D13" s="11"/>
      <c r="E13" s="12"/>
      <c r="F13" s="6"/>
      <c r="H13" s="64"/>
      <c r="I13" s="64"/>
      <c r="J13" s="64"/>
      <c r="K13" s="64"/>
      <c r="L13" s="64"/>
      <c r="N13" s="79"/>
      <c r="O13" s="14"/>
      <c r="P13" s="9"/>
      <c r="Q13" s="8"/>
      <c r="R13" s="9"/>
      <c r="S13" s="8"/>
      <c r="T13" s="113"/>
      <c r="U13" s="80"/>
      <c r="W13" s="64"/>
      <c r="X13" s="64"/>
      <c r="Y13" s="64"/>
      <c r="Z13" s="64"/>
      <c r="AA13" s="64"/>
      <c r="AB13" s="65"/>
      <c r="AC13" s="66"/>
    </row>
    <row r="14" spans="1:29" ht="19.5" customHeight="1">
      <c r="A14" s="60"/>
      <c r="B14" s="6"/>
      <c r="C14" s="10"/>
      <c r="D14" s="11"/>
      <c r="E14" s="12"/>
      <c r="F14" s="6"/>
      <c r="H14" s="64"/>
      <c r="I14" s="64"/>
      <c r="J14" s="64"/>
      <c r="K14" s="64"/>
      <c r="L14" s="64"/>
      <c r="N14" s="79"/>
      <c r="O14" s="14"/>
      <c r="P14" s="9"/>
      <c r="Q14" s="8"/>
      <c r="R14" s="9"/>
      <c r="S14" s="8"/>
      <c r="T14" s="113"/>
      <c r="U14" s="80"/>
      <c r="W14" s="64"/>
      <c r="X14" s="64"/>
      <c r="Y14" s="64"/>
      <c r="Z14" s="64"/>
      <c r="AA14" s="64"/>
      <c r="AB14" s="65"/>
      <c r="AC14" s="66"/>
    </row>
    <row r="15" spans="1:29" ht="19.5" customHeight="1">
      <c r="A15" s="60"/>
      <c r="B15" s="6"/>
      <c r="C15" s="10"/>
      <c r="D15" s="11"/>
      <c r="E15" s="12"/>
      <c r="F15" s="6"/>
      <c r="H15" s="64"/>
      <c r="I15" s="64"/>
      <c r="J15" s="64"/>
      <c r="K15" s="64"/>
      <c r="L15" s="64"/>
      <c r="N15" s="79"/>
      <c r="O15" s="14"/>
      <c r="P15" s="9"/>
      <c r="Q15" s="8"/>
      <c r="R15" s="9"/>
      <c r="S15" s="8"/>
      <c r="T15" s="113"/>
      <c r="U15" s="80"/>
      <c r="W15" s="64"/>
      <c r="X15" s="64"/>
      <c r="Y15" s="64"/>
      <c r="Z15" s="64"/>
      <c r="AA15" s="64"/>
      <c r="AB15" s="65"/>
      <c r="AC15" s="66"/>
    </row>
    <row r="16" spans="1:29" ht="19.5" customHeight="1">
      <c r="A16" s="60"/>
      <c r="B16" s="6"/>
      <c r="C16" s="10"/>
      <c r="D16" s="11"/>
      <c r="E16" s="12"/>
      <c r="F16" s="6"/>
      <c r="H16" s="64"/>
      <c r="I16" s="64"/>
      <c r="J16" s="64"/>
      <c r="K16" s="64"/>
      <c r="L16" s="64"/>
      <c r="N16" s="79"/>
      <c r="O16" s="14"/>
      <c r="P16" s="9"/>
      <c r="Q16" s="8"/>
      <c r="R16" s="9"/>
      <c r="S16" s="8"/>
      <c r="T16" s="113"/>
      <c r="U16" s="80"/>
      <c r="W16" s="64"/>
      <c r="X16" s="64"/>
      <c r="Y16" s="64"/>
      <c r="Z16" s="64"/>
      <c r="AA16" s="64"/>
      <c r="AB16" s="65"/>
      <c r="AC16" s="66"/>
    </row>
    <row r="17" spans="1:29" ht="19.5" customHeight="1">
      <c r="A17" s="60"/>
      <c r="B17" s="6"/>
      <c r="C17" s="10"/>
      <c r="D17" s="11"/>
      <c r="E17" s="12"/>
      <c r="F17" s="6"/>
      <c r="H17" s="64"/>
      <c r="I17" s="64"/>
      <c r="J17" s="64"/>
      <c r="K17" s="64"/>
      <c r="L17" s="64"/>
      <c r="N17" s="79"/>
      <c r="O17" s="14"/>
      <c r="P17" s="9"/>
      <c r="Q17" s="8"/>
      <c r="R17" s="9"/>
      <c r="S17" s="8"/>
      <c r="T17" s="113"/>
      <c r="U17" s="80"/>
      <c r="W17" s="64"/>
      <c r="X17" s="64"/>
      <c r="Y17" s="64"/>
      <c r="Z17" s="64"/>
      <c r="AA17" s="64"/>
      <c r="AB17" s="65"/>
      <c r="AC17" s="66"/>
    </row>
    <row r="18" spans="1:29" ht="19.5" customHeight="1">
      <c r="A18" s="60"/>
      <c r="B18" s="6"/>
      <c r="C18" s="10"/>
      <c r="D18" s="11"/>
      <c r="E18" s="12"/>
      <c r="F18" s="6"/>
      <c r="H18" s="64"/>
      <c r="I18" s="64"/>
      <c r="J18" s="64"/>
      <c r="K18" s="64"/>
      <c r="L18" s="64"/>
      <c r="N18" s="79"/>
      <c r="O18" s="14"/>
      <c r="P18" s="9"/>
      <c r="Q18" s="8"/>
      <c r="R18" s="9"/>
      <c r="S18" s="8"/>
      <c r="T18" s="113"/>
      <c r="U18" s="80"/>
      <c r="W18" s="64"/>
      <c r="X18" s="64"/>
      <c r="Y18" s="64"/>
      <c r="Z18" s="64"/>
      <c r="AA18" s="64"/>
      <c r="AB18" s="65"/>
      <c r="AC18" s="66"/>
    </row>
    <row r="19" spans="1:29" ht="19.5" customHeight="1">
      <c r="A19" s="60"/>
      <c r="B19" s="6"/>
      <c r="C19" s="10"/>
      <c r="D19" s="11"/>
      <c r="E19" s="12"/>
      <c r="F19" s="6"/>
      <c r="H19" s="64"/>
      <c r="I19" s="64"/>
      <c r="J19" s="64"/>
      <c r="K19" s="64"/>
      <c r="L19" s="64"/>
      <c r="N19" s="79"/>
      <c r="O19" s="14"/>
      <c r="P19" s="9"/>
      <c r="Q19" s="8"/>
      <c r="R19" s="9"/>
      <c r="S19" s="8"/>
      <c r="T19" s="113"/>
      <c r="U19" s="80"/>
      <c r="W19" s="64"/>
      <c r="X19" s="64"/>
      <c r="Y19" s="64"/>
      <c r="Z19" s="64"/>
      <c r="AA19" s="64"/>
      <c r="AB19" s="65"/>
      <c r="AC19" s="66"/>
    </row>
    <row r="20" spans="1:29" ht="19.5" customHeight="1">
      <c r="A20" s="60"/>
      <c r="B20" s="6"/>
      <c r="C20" s="10"/>
      <c r="D20" s="11"/>
      <c r="E20" s="12"/>
      <c r="F20" s="6"/>
      <c r="H20" s="64"/>
      <c r="I20" s="64"/>
      <c r="J20" s="64"/>
      <c r="K20" s="64"/>
      <c r="L20" s="64"/>
      <c r="N20" s="79"/>
      <c r="O20" s="14"/>
      <c r="P20" s="9"/>
      <c r="Q20" s="8"/>
      <c r="R20" s="9"/>
      <c r="S20" s="8"/>
      <c r="T20" s="113"/>
      <c r="U20" s="80"/>
      <c r="W20" s="64"/>
      <c r="X20" s="64"/>
      <c r="Y20" s="64"/>
      <c r="Z20" s="64"/>
      <c r="AA20" s="64"/>
      <c r="AB20" s="65"/>
      <c r="AC20" s="66"/>
    </row>
    <row r="21" spans="1:29" ht="19.5" customHeight="1">
      <c r="A21" s="60"/>
      <c r="B21" s="6"/>
      <c r="C21" s="10"/>
      <c r="D21" s="11"/>
      <c r="E21" s="12"/>
      <c r="F21" s="6"/>
      <c r="H21" s="64"/>
      <c r="I21" s="64"/>
      <c r="J21" s="64"/>
      <c r="K21" s="64"/>
      <c r="L21" s="64"/>
      <c r="N21" s="79"/>
      <c r="O21" s="14"/>
      <c r="P21" s="9"/>
      <c r="Q21" s="8"/>
      <c r="R21" s="9"/>
      <c r="S21" s="8"/>
      <c r="T21" s="113"/>
      <c r="U21" s="80"/>
      <c r="W21" s="64"/>
      <c r="X21" s="64"/>
      <c r="Y21" s="64"/>
      <c r="Z21" s="64"/>
      <c r="AA21" s="64"/>
      <c r="AB21" s="65"/>
      <c r="AC21" s="66"/>
    </row>
    <row r="22" spans="1:29" ht="19.5" customHeight="1">
      <c r="A22" s="60"/>
      <c r="B22" s="6"/>
      <c r="C22" s="10"/>
      <c r="D22" s="11"/>
      <c r="E22" s="12"/>
      <c r="F22" s="6"/>
      <c r="H22" s="64"/>
      <c r="I22" s="64"/>
      <c r="J22" s="64"/>
      <c r="K22" s="64"/>
      <c r="L22" s="64"/>
      <c r="N22" s="79"/>
      <c r="O22" s="14"/>
      <c r="P22" s="9"/>
      <c r="Q22" s="8"/>
      <c r="R22" s="9"/>
      <c r="S22" s="8"/>
      <c r="T22" s="113"/>
      <c r="U22" s="80"/>
      <c r="W22" s="64"/>
      <c r="X22" s="64"/>
      <c r="Y22" s="64"/>
      <c r="Z22" s="64"/>
      <c r="AA22" s="64"/>
      <c r="AB22" s="65"/>
      <c r="AC22" s="66"/>
    </row>
    <row r="23" spans="1:29" ht="19.5" customHeight="1">
      <c r="A23" s="60"/>
      <c r="B23" s="6"/>
      <c r="C23" s="10"/>
      <c r="D23" s="11"/>
      <c r="E23" s="12"/>
      <c r="F23" s="6"/>
      <c r="H23" s="64"/>
      <c r="I23" s="64"/>
      <c r="J23" s="64"/>
      <c r="K23" s="64"/>
      <c r="L23" s="64"/>
      <c r="N23" s="79"/>
      <c r="O23" s="14"/>
      <c r="P23" s="9"/>
      <c r="Q23" s="8"/>
      <c r="R23" s="9"/>
      <c r="S23" s="8"/>
      <c r="T23" s="113"/>
      <c r="U23" s="80"/>
      <c r="W23" s="64"/>
      <c r="X23" s="64"/>
      <c r="Y23" s="64"/>
      <c r="Z23" s="64"/>
      <c r="AA23" s="64"/>
      <c r="AB23" s="65"/>
      <c r="AC23" s="66"/>
    </row>
    <row r="24" spans="1:29" ht="19.5" customHeight="1">
      <c r="A24" s="60"/>
      <c r="B24" s="6"/>
      <c r="C24" s="10"/>
      <c r="D24" s="11"/>
      <c r="E24" s="12"/>
      <c r="F24" s="6"/>
      <c r="H24" s="64"/>
      <c r="I24" s="64"/>
      <c r="J24" s="64"/>
      <c r="K24" s="64"/>
      <c r="L24" s="64"/>
      <c r="N24" s="79"/>
      <c r="O24" s="14"/>
      <c r="P24" s="9"/>
      <c r="Q24" s="8"/>
      <c r="R24" s="9"/>
      <c r="S24" s="8"/>
      <c r="T24" s="113"/>
      <c r="U24" s="80"/>
      <c r="W24" s="64"/>
      <c r="X24" s="64"/>
      <c r="Y24" s="64"/>
      <c r="Z24" s="64"/>
      <c r="AA24" s="64"/>
      <c r="AB24" s="65"/>
      <c r="AC24" s="66"/>
    </row>
    <row r="25" spans="1:29" ht="19.5" customHeight="1">
      <c r="A25" s="60"/>
      <c r="B25" s="6"/>
      <c r="C25" s="10"/>
      <c r="D25" s="11"/>
      <c r="E25" s="12"/>
      <c r="F25" s="6"/>
      <c r="H25" s="64"/>
      <c r="I25" s="64"/>
      <c r="J25" s="64"/>
      <c r="K25" s="64"/>
      <c r="L25" s="64"/>
      <c r="N25" s="79"/>
      <c r="O25" s="14"/>
      <c r="P25" s="9"/>
      <c r="Q25" s="8"/>
      <c r="R25" s="9"/>
      <c r="S25" s="8"/>
      <c r="T25" s="113"/>
      <c r="U25" s="80"/>
      <c r="W25" s="64"/>
      <c r="X25" s="64"/>
      <c r="Y25" s="64"/>
      <c r="Z25" s="64"/>
      <c r="AA25" s="64"/>
      <c r="AB25" s="65"/>
      <c r="AC25" s="66"/>
    </row>
    <row r="26" spans="1:29" ht="19.5" customHeight="1">
      <c r="A26" s="60"/>
      <c r="B26" s="6"/>
      <c r="C26" s="10"/>
      <c r="D26" s="11"/>
      <c r="E26" s="12"/>
      <c r="F26" s="6"/>
      <c r="H26" s="64"/>
      <c r="I26" s="64"/>
      <c r="J26" s="64"/>
      <c r="K26" s="64"/>
      <c r="L26" s="64"/>
      <c r="N26" s="79"/>
      <c r="O26" s="14"/>
      <c r="P26" s="9"/>
      <c r="Q26" s="8"/>
      <c r="R26" s="9"/>
      <c r="S26" s="8"/>
      <c r="T26" s="113"/>
      <c r="U26" s="80"/>
      <c r="W26" s="64"/>
      <c r="X26" s="64"/>
      <c r="Y26" s="64"/>
      <c r="Z26" s="64"/>
      <c r="AA26" s="64"/>
      <c r="AB26" s="65"/>
      <c r="AC26" s="66"/>
    </row>
    <row r="27" spans="1:29" ht="19.5" customHeight="1">
      <c r="A27" s="60"/>
      <c r="B27" s="6"/>
      <c r="C27" s="10"/>
      <c r="D27" s="11"/>
      <c r="E27" s="12"/>
      <c r="F27" s="6"/>
      <c r="H27" s="64"/>
      <c r="I27" s="64"/>
      <c r="J27" s="64"/>
      <c r="K27" s="64"/>
      <c r="L27" s="64"/>
      <c r="N27" s="79"/>
      <c r="O27" s="14"/>
      <c r="P27" s="9"/>
      <c r="Q27" s="8"/>
      <c r="R27" s="9"/>
      <c r="S27" s="8"/>
      <c r="T27" s="113"/>
      <c r="U27" s="80"/>
      <c r="W27" s="64"/>
      <c r="X27" s="64"/>
      <c r="Y27" s="64"/>
      <c r="Z27" s="64"/>
      <c r="AA27" s="64"/>
      <c r="AB27" s="65"/>
      <c r="AC27" s="66"/>
    </row>
    <row r="28" spans="1:29" ht="19.5" customHeight="1" thickBot="1">
      <c r="A28" s="60"/>
      <c r="B28" s="6"/>
      <c r="C28" s="10"/>
      <c r="D28" s="11"/>
      <c r="E28" s="12"/>
      <c r="F28" s="6"/>
      <c r="H28" s="64"/>
      <c r="I28" s="64"/>
      <c r="J28" s="64"/>
      <c r="K28" s="64"/>
      <c r="L28" s="64"/>
      <c r="N28" s="88"/>
      <c r="O28" s="89"/>
      <c r="P28" s="58"/>
      <c r="Q28" s="16"/>
      <c r="R28" s="58"/>
      <c r="S28" s="16"/>
      <c r="T28" s="114"/>
      <c r="U28" s="90"/>
      <c r="W28" s="64"/>
      <c r="X28" s="64"/>
      <c r="Y28" s="64"/>
      <c r="Z28" s="64"/>
      <c r="AA28" s="64"/>
      <c r="AB28" s="65"/>
      <c r="AC28" s="66"/>
    </row>
    <row r="29" spans="14:29" ht="12">
      <c r="N29" s="81"/>
      <c r="O29" s="5"/>
      <c r="P29" s="5"/>
      <c r="Q29" s="5"/>
      <c r="R29" s="5"/>
      <c r="S29" s="5"/>
      <c r="T29" s="5"/>
      <c r="U29" s="82"/>
      <c r="W29" s="64"/>
      <c r="X29" s="64"/>
      <c r="Y29" s="64"/>
      <c r="Z29" s="64"/>
      <c r="AA29" s="64"/>
      <c r="AB29" s="65"/>
      <c r="AC29" s="66"/>
    </row>
    <row r="30" spans="3:29" ht="12">
      <c r="C30" s="107">
        <v>3</v>
      </c>
      <c r="D30" s="108">
        <v>0</v>
      </c>
      <c r="E30" s="109">
        <v>0</v>
      </c>
      <c r="F30" s="68" t="s">
        <v>41</v>
      </c>
      <c r="M30" s="68"/>
      <c r="N30" s="81"/>
      <c r="O30" s="5"/>
      <c r="P30" s="5"/>
      <c r="Q30" s="5"/>
      <c r="R30" s="5"/>
      <c r="S30" s="5"/>
      <c r="T30" s="7" t="s">
        <v>13</v>
      </c>
      <c r="U30" s="112">
        <f>COUNTIF(U4:U28,1)</f>
        <v>2</v>
      </c>
      <c r="W30" s="64"/>
      <c r="X30" s="64">
        <f>C30*3600+D30*60+E30</f>
        <v>10800</v>
      </c>
      <c r="Y30" s="64"/>
      <c r="Z30" s="64"/>
      <c r="AA30" s="64"/>
      <c r="AB30" s="65"/>
      <c r="AC30" s="66"/>
    </row>
    <row r="31" spans="14:21" ht="12">
      <c r="N31" s="144" t="s">
        <v>56</v>
      </c>
      <c r="O31" s="145"/>
      <c r="P31" s="5"/>
      <c r="Q31" s="5"/>
      <c r="R31" s="5"/>
      <c r="S31" s="5"/>
      <c r="T31" s="5"/>
      <c r="U31" s="82"/>
    </row>
    <row r="32" spans="14:21" ht="12.75" thickBot="1">
      <c r="N32" s="83"/>
      <c r="O32" s="84" t="str">
        <f>INDEX(O4:O28,MATCH(1,$U$4:$U$28,0),1)</f>
        <v>小竹</v>
      </c>
      <c r="P32" s="84" t="str">
        <f>INDEX(P4:P28,MATCH(1,$U$4:$U$28,0),1)</f>
        <v>熊谷　幸一郎③</v>
      </c>
      <c r="Q32" s="84"/>
      <c r="R32" s="84"/>
      <c r="S32" s="84" t="str">
        <f>INDEX(S4:S28,MATCH(1,$U$4:$U$28,0),1)</f>
        <v>14:16</v>
      </c>
      <c r="T32" s="115">
        <f>INDEX(T4:T28,MATCH(1,$U$4:$U$28,0),1)</f>
      </c>
      <c r="U32" s="85"/>
    </row>
  </sheetData>
  <sheetProtection/>
  <mergeCells count="6">
    <mergeCell ref="N31:O31"/>
    <mergeCell ref="C3:E3"/>
    <mergeCell ref="AB3:AC3"/>
    <mergeCell ref="Q3:R3"/>
    <mergeCell ref="S3:U3"/>
    <mergeCell ref="I3:K3"/>
  </mergeCells>
  <printOptions horizontalCentered="1" verticalCentered="1"/>
  <pageMargins left="0.7874015748031497" right="0.7874015748031497" top="0.5905511811023623" bottom="0.5905511811023623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Chikashi.YANO</dc:creator>
  <cp:keywords/>
  <dc:description/>
  <cp:lastModifiedBy>sensei</cp:lastModifiedBy>
  <cp:lastPrinted>2012-10-13T03:06:44Z</cp:lastPrinted>
  <dcterms:created xsi:type="dcterms:W3CDTF">2000-10-11T10:12:02Z</dcterms:created>
  <dcterms:modified xsi:type="dcterms:W3CDTF">2012-10-13T03:07:08Z</dcterms:modified>
  <cp:category/>
  <cp:version/>
  <cp:contentType/>
  <cp:contentStatus/>
</cp:coreProperties>
</file>