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495" windowWidth="23865" windowHeight="11475" tabRatio="49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'オーダー'!$F$1:$M$12</definedName>
    <definedName name="_xlnm.Print_Area" localSheetId="8">'一覧表'!$A$1:$AC$28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<sst xmlns="http://schemas.openxmlformats.org/spreadsheetml/2006/main" count="271" uniqueCount="157">
  <si>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</si>
  <si>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</si>
  <si>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</si>
  <si>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</si>
  <si>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</si>
  <si>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</si>
  <si>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</si>
  <si>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</si>
  <si>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</si>
  <si>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</si>
  <si>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</si>
  <si>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</si>
  <si>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</si>
  <si>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</si>
  <si>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</si>
  <si>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</si>
  <si>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</si>
  <si>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</si>
  <si>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</si>
  <si>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</si>
  <si>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</si>
  <si>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</si>
  <si>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</si>
  <si>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</si>
  <si>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</si>
  <si>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</si>
  <si>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</si>
  <si>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</si>
  <si>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</si>
  <si>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</si>
  <si>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</si>
  <si>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</si>
  <si>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</si>
  <si>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</si>
  <si>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</si>
  <si>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</si>
  <si>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</si>
  <si>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</si>
  <si>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</si>
  <si>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</si>
  <si>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</si>
  <si>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</si>
  <si>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</si>
  <si>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</si>
  <si>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</si>
  <si>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</si>
  <si>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</si>
  <si>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</si>
  <si>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</si>
  <si>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</si>
  <si>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</si>
  <si>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</si>
  <si>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</si>
  <si>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</si>
  <si>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</si>
  <si>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</si>
  <si>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</si>
  <si>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</si>
  <si>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</si>
  <si>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</si>
  <si>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</si>
  <si>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</si>
  <si>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</si>
  <si>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</si>
  <si>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</si>
  <si>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</si>
  <si>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</si>
  <si>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</si>
  <si>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</si>
  <si>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</si>
  <si>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</si>
  <si>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</si>
  <si>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</si>
  <si>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</si>
  <si>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</si>
  <si>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</si>
  <si>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</si>
  <si>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</si>
  <si>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</si>
  <si>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</si>
  <si>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</si>
  <si>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</si>
  <si>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</si>
  <si>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</si>
  <si>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小竹町サイクリングロード（５区間：１1ｋｍ）</t>
  </si>
  <si>
    <t>直鞍地区中学校体育連盟・直方市教育委員会・宮若市教育委員会・鞍手町教育委員会・小竹町教育委員会</t>
  </si>
  <si>
    <t>若宮</t>
  </si>
  <si>
    <t>野見山美保</t>
  </si>
  <si>
    <t>安川可奈子</t>
  </si>
  <si>
    <t>小陣　菜摘</t>
  </si>
  <si>
    <t>児玉　　姫</t>
  </si>
  <si>
    <t>直一</t>
  </si>
  <si>
    <t>安永百合恵</t>
  </si>
  <si>
    <t>１　区　（３Ｋｍ）</t>
  </si>
  <si>
    <t>２　区　（２Ｋｍ）</t>
  </si>
  <si>
    <t>３　区　（２Ｋｍ）</t>
  </si>
  <si>
    <t>４　区　（２Ｋｍ）</t>
  </si>
  <si>
    <t>５　区　（２Ｋｍ）</t>
  </si>
  <si>
    <t>平成23年度　直鞍地区中学校　駅伝競走大会(女子）</t>
  </si>
  <si>
    <t>平成23年10月8日（土）　９時３０分スタート</t>
  </si>
  <si>
    <t>直方二</t>
  </si>
  <si>
    <t>直方三</t>
  </si>
  <si>
    <t>宮田光陵</t>
  </si>
  <si>
    <t>小竹</t>
  </si>
  <si>
    <t>鞍手北</t>
  </si>
  <si>
    <t>若宮</t>
  </si>
  <si>
    <t>馬庭　健二</t>
  </si>
  <si>
    <t>花村　紅里③</t>
  </si>
  <si>
    <t>鈴木　彩華③</t>
  </si>
  <si>
    <t>茨木　はな③</t>
  </si>
  <si>
    <t>八尋　明日香①</t>
  </si>
  <si>
    <t>立花　薫乃①</t>
  </si>
  <si>
    <t>篠原　優③</t>
  </si>
  <si>
    <t>前原　由菜①</t>
  </si>
  <si>
    <t>佐藤　正弘</t>
  </si>
  <si>
    <t>新川　美空②</t>
  </si>
  <si>
    <t>中野　瑞穂②</t>
  </si>
  <si>
    <t>中村　晴華②</t>
  </si>
  <si>
    <t>辻野　由希菜②</t>
  </si>
  <si>
    <t>宮崎　美樹③</t>
  </si>
  <si>
    <t>吉田　玲奈①</t>
  </si>
  <si>
    <t>大橋　春月①</t>
  </si>
  <si>
    <t>森　咲津希①</t>
  </si>
  <si>
    <t>山地　貴博</t>
  </si>
  <si>
    <t>濱本　佳奈②</t>
  </si>
  <si>
    <t>米安　麻美②</t>
  </si>
  <si>
    <t>原　　朱音②</t>
  </si>
  <si>
    <t>中村　萌香①</t>
  </si>
  <si>
    <t>渡辺　悠花①</t>
  </si>
  <si>
    <t>柿原　悠花①</t>
  </si>
  <si>
    <t>藤田　綾香①</t>
  </si>
  <si>
    <t>竹下　夏美②</t>
  </si>
  <si>
    <t>徳永　真次</t>
  </si>
  <si>
    <t>大村　奈実希②</t>
  </si>
  <si>
    <t>池田　飛鳥①</t>
  </si>
  <si>
    <t>舟津　琴美①</t>
  </si>
  <si>
    <t>和泉　瑛里①</t>
  </si>
  <si>
    <t>森　海波②</t>
  </si>
  <si>
    <t>山下　春菜①</t>
  </si>
  <si>
    <t>山本　紗綺①</t>
  </si>
  <si>
    <t>久枝　明穂①</t>
  </si>
  <si>
    <t>北川　裕子</t>
  </si>
  <si>
    <t>小林　桃③</t>
  </si>
  <si>
    <t>山田　楓③</t>
  </si>
  <si>
    <t>入江　真衣③</t>
  </si>
  <si>
    <t>北里　綾音③</t>
  </si>
  <si>
    <t>宮崎　聖奈③</t>
  </si>
  <si>
    <t>片山　佳栄③</t>
  </si>
  <si>
    <t>秀島　淳一</t>
  </si>
  <si>
    <t>吉岡　茉里恵①</t>
  </si>
  <si>
    <t>神田　侑香①</t>
  </si>
  <si>
    <t>才田　真寧①</t>
  </si>
  <si>
    <t>野見山　未妃①</t>
  </si>
  <si>
    <t>牧　千陽①</t>
  </si>
  <si>
    <t>橋本　加代奈①</t>
  </si>
  <si>
    <t>久門　美々①</t>
  </si>
  <si>
    <t>和田　葉月①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</si>
</sst>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6"/>
      <name val="ＭＳ Ｐゴシック"/>
      <family val="3"/>
    </font>
    <font>
      <sz val="16.75"/>
      <color indexed="8"/>
      <name val="リュウミンライト−ＫＬ"/>
      <family val="3"/>
    </font>
    <font>
      <sz val="10.25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14" xfId="0" applyNumberFormat="1" applyFont="1" applyFill="1" applyBorder="1" applyAlignment="1">
      <alignment horizontal="righ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21" fontId="4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right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86" fontId="4" fillId="0" borderId="2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1" fontId="4" fillId="0" borderId="53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center" vertical="center"/>
    </xf>
    <xf numFmtId="21" fontId="0" fillId="0" borderId="32" xfId="0" applyNumberFormat="1" applyFont="1" applyFill="1" applyBorder="1" applyAlignment="1">
      <alignment horizontal="right" vertical="center"/>
    </xf>
    <xf numFmtId="21" fontId="0" fillId="0" borderId="3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21" fontId="4" fillId="0" borderId="54" xfId="0" applyNumberFormat="1" applyFont="1" applyFill="1" applyBorder="1" applyAlignment="1">
      <alignment horizontal="right" vertical="center"/>
    </xf>
    <xf numFmtId="0" fontId="0" fillId="0" borderId="55" xfId="0" applyNumberFormat="1" applyFont="1" applyFill="1" applyBorder="1" applyAlignment="1">
      <alignment horizontal="center" vertical="center"/>
    </xf>
    <xf numFmtId="21" fontId="4" fillId="0" borderId="32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right" vertical="center"/>
    </xf>
    <xf numFmtId="185" fontId="0" fillId="0" borderId="58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0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S8" sqref="S8"/>
    </sheetView>
  </sheetViews>
  <sheetFormatPr defaultColWidth="6" defaultRowHeight="15"/>
  <cols>
    <col min="1" max="1" width="2.69921875" style="81" customWidth="1"/>
    <col min="2" max="2" width="7.69921875" style="80" customWidth="1"/>
    <col min="3" max="3" width="2.69921875" style="80" customWidth="1"/>
    <col min="4" max="5" width="4.69921875" style="80" customWidth="1"/>
    <col min="6" max="6" width="6" style="80" customWidth="1"/>
    <col min="7" max="7" width="2.69921875" style="80" customWidth="1"/>
    <col min="8" max="8" width="6" style="80" customWidth="1"/>
    <col min="9" max="9" width="2.69921875" style="80" customWidth="1"/>
    <col min="10" max="10" width="6.69921875" style="80" customWidth="1"/>
    <col min="11" max="11" width="6" style="80" customWidth="1"/>
    <col min="12" max="13" width="6.69921875" style="80" customWidth="1"/>
    <col min="14" max="14" width="16.69921875" style="80" customWidth="1"/>
    <col min="15" max="15" width="6" style="80" customWidth="1"/>
    <col min="16" max="16" width="8.69921875" style="80" customWidth="1"/>
    <col min="17" max="17" width="1.69921875" style="80" customWidth="1"/>
    <col min="18" max="16384" width="6" style="80" customWidth="1"/>
  </cols>
  <sheetData>
    <row r="1" ht="14.25">
      <c r="A1" s="80"/>
    </row>
    <row r="2" spans="1:12" ht="14.25">
      <c r="A2" s="95" t="s">
        <v>59</v>
      </c>
      <c r="B2" s="95"/>
      <c r="C2" s="95"/>
      <c r="D2" s="95"/>
      <c r="E2" s="96"/>
      <c r="F2" s="95" t="s">
        <v>42</v>
      </c>
      <c r="G2" s="95"/>
      <c r="H2" s="95"/>
      <c r="I2" s="95"/>
      <c r="J2" s="95"/>
      <c r="K2" s="95"/>
      <c r="L2" s="95"/>
    </row>
    <row r="3" ht="14.25">
      <c r="A3" s="80"/>
    </row>
    <row r="4" ht="14.25">
      <c r="A4" s="80"/>
    </row>
    <row r="5" spans="1:2" s="94" customFormat="1" ht="14.25">
      <c r="A5" s="93">
        <v>1</v>
      </c>
      <c r="B5" s="94" t="s">
        <v>58</v>
      </c>
    </row>
    <row r="7" spans="2:18" ht="24.75" customHeight="1">
      <c r="B7" s="82" t="s">
        <v>55</v>
      </c>
      <c r="C7" s="141" t="s">
        <v>98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2:18" ht="24.75" customHeight="1">
      <c r="B8" s="82" t="s">
        <v>56</v>
      </c>
      <c r="C8" s="141" t="s">
        <v>99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</row>
    <row r="9" spans="2:18" ht="24.75" customHeight="1">
      <c r="B9" s="82" t="s">
        <v>57</v>
      </c>
      <c r="C9" s="141" t="s">
        <v>84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2:18" ht="24.75" customHeight="1">
      <c r="B10" s="82" t="s">
        <v>5</v>
      </c>
      <c r="C10" s="141" t="s">
        <v>85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</row>
    <row r="11" spans="2:18" ht="24.75" customHeight="1">
      <c r="B11" s="82" t="s">
        <v>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</row>
    <row r="14" spans="1:2" s="94" customFormat="1" ht="14.25">
      <c r="A14" s="93">
        <v>2</v>
      </c>
      <c r="B14" s="94" t="s">
        <v>72</v>
      </c>
    </row>
    <row r="16" spans="2:21" ht="24.75" customHeight="1">
      <c r="B16" s="80" t="s">
        <v>8</v>
      </c>
      <c r="D16" s="104">
        <v>0</v>
      </c>
      <c r="E16" s="80" t="s">
        <v>9</v>
      </c>
      <c r="F16" s="104">
        <v>40</v>
      </c>
      <c r="G16" s="80" t="s">
        <v>38</v>
      </c>
      <c r="H16" s="104">
        <v>49</v>
      </c>
      <c r="I16" s="80" t="s">
        <v>39</v>
      </c>
      <c r="J16" s="83" t="s">
        <v>73</v>
      </c>
      <c r="K16" s="104">
        <v>16</v>
      </c>
      <c r="L16" s="80" t="s">
        <v>74</v>
      </c>
      <c r="O16" s="84" t="s">
        <v>40</v>
      </c>
      <c r="P16" s="24" t="s">
        <v>86</v>
      </c>
      <c r="Q16" s="85" t="s">
        <v>79</v>
      </c>
      <c r="R16" s="85" t="s">
        <v>80</v>
      </c>
      <c r="U16" s="89">
        <f>D16*3600+F16*60+H16</f>
        <v>2449</v>
      </c>
    </row>
    <row r="18" spans="2:18" ht="24.75" customHeight="1">
      <c r="B18" s="80" t="s">
        <v>76</v>
      </c>
      <c r="D18" s="139" t="s">
        <v>77</v>
      </c>
      <c r="E18" s="140"/>
      <c r="F18" s="23">
        <v>10</v>
      </c>
      <c r="G18" s="86" t="s">
        <v>38</v>
      </c>
      <c r="H18" s="23">
        <v>6</v>
      </c>
      <c r="I18" s="86" t="s">
        <v>39</v>
      </c>
      <c r="J18" s="87" t="s">
        <v>75</v>
      </c>
      <c r="K18" s="23">
        <v>16</v>
      </c>
      <c r="L18" s="86" t="s">
        <v>74</v>
      </c>
      <c r="M18" s="87" t="s">
        <v>41</v>
      </c>
      <c r="N18" s="23" t="s">
        <v>87</v>
      </c>
      <c r="O18" s="87" t="s">
        <v>40</v>
      </c>
      <c r="P18" s="23" t="s">
        <v>86</v>
      </c>
      <c r="Q18" s="86" t="s">
        <v>79</v>
      </c>
      <c r="R18" s="88" t="s">
        <v>80</v>
      </c>
    </row>
    <row r="19" spans="4:18" ht="24.75" customHeight="1">
      <c r="D19" s="139" t="s">
        <v>52</v>
      </c>
      <c r="E19" s="140"/>
      <c r="F19" s="23">
        <v>7</v>
      </c>
      <c r="G19" s="86" t="s">
        <v>38</v>
      </c>
      <c r="H19" s="23">
        <v>15</v>
      </c>
      <c r="I19" s="86" t="s">
        <v>39</v>
      </c>
      <c r="J19" s="87" t="s">
        <v>75</v>
      </c>
      <c r="K19" s="23">
        <v>13</v>
      </c>
      <c r="L19" s="86" t="s">
        <v>74</v>
      </c>
      <c r="M19" s="87" t="s">
        <v>41</v>
      </c>
      <c r="N19" s="23" t="s">
        <v>88</v>
      </c>
      <c r="O19" s="87" t="s">
        <v>40</v>
      </c>
      <c r="P19" s="23" t="s">
        <v>86</v>
      </c>
      <c r="Q19" s="86" t="s">
        <v>79</v>
      </c>
      <c r="R19" s="88" t="s">
        <v>80</v>
      </c>
    </row>
    <row r="20" spans="4:18" ht="24.75" customHeight="1">
      <c r="D20" s="139" t="s">
        <v>53</v>
      </c>
      <c r="E20" s="140"/>
      <c r="F20" s="23">
        <v>7</v>
      </c>
      <c r="G20" s="86" t="s">
        <v>38</v>
      </c>
      <c r="H20" s="23">
        <v>51</v>
      </c>
      <c r="I20" s="86" t="s">
        <v>39</v>
      </c>
      <c r="J20" s="87" t="s">
        <v>73</v>
      </c>
      <c r="K20" s="23">
        <v>18</v>
      </c>
      <c r="L20" s="86" t="s">
        <v>74</v>
      </c>
      <c r="M20" s="87" t="s">
        <v>41</v>
      </c>
      <c r="N20" s="23" t="s">
        <v>89</v>
      </c>
      <c r="O20" s="87" t="s">
        <v>40</v>
      </c>
      <c r="P20" s="23" t="s">
        <v>86</v>
      </c>
      <c r="Q20" s="86" t="s">
        <v>79</v>
      </c>
      <c r="R20" s="88" t="s">
        <v>80</v>
      </c>
    </row>
    <row r="21" spans="4:18" ht="24.75" customHeight="1">
      <c r="D21" s="139" t="s">
        <v>54</v>
      </c>
      <c r="E21" s="140"/>
      <c r="F21" s="23">
        <v>7</v>
      </c>
      <c r="G21" s="86" t="s">
        <v>38</v>
      </c>
      <c r="H21" s="23">
        <v>31</v>
      </c>
      <c r="I21" s="86" t="s">
        <v>39</v>
      </c>
      <c r="J21" s="87" t="s">
        <v>73</v>
      </c>
      <c r="K21" s="23">
        <v>15</v>
      </c>
      <c r="L21" s="86" t="s">
        <v>74</v>
      </c>
      <c r="M21" s="87" t="s">
        <v>41</v>
      </c>
      <c r="N21" s="23" t="s">
        <v>90</v>
      </c>
      <c r="O21" s="87" t="s">
        <v>40</v>
      </c>
      <c r="P21" s="23" t="s">
        <v>91</v>
      </c>
      <c r="Q21" s="86" t="s">
        <v>79</v>
      </c>
      <c r="R21" s="88" t="s">
        <v>80</v>
      </c>
    </row>
    <row r="22" spans="4:18" ht="24.75" customHeight="1">
      <c r="D22" s="139" t="s">
        <v>78</v>
      </c>
      <c r="E22" s="140"/>
      <c r="F22" s="23">
        <v>7</v>
      </c>
      <c r="G22" s="86" t="s">
        <v>38</v>
      </c>
      <c r="H22" s="23">
        <v>32</v>
      </c>
      <c r="I22" s="86" t="s">
        <v>39</v>
      </c>
      <c r="J22" s="87" t="s">
        <v>75</v>
      </c>
      <c r="K22" s="23">
        <v>18</v>
      </c>
      <c r="L22" s="86" t="s">
        <v>74</v>
      </c>
      <c r="M22" s="87" t="s">
        <v>41</v>
      </c>
      <c r="N22" s="23" t="s">
        <v>92</v>
      </c>
      <c r="O22" s="87" t="s">
        <v>40</v>
      </c>
      <c r="P22" s="23" t="s">
        <v>86</v>
      </c>
      <c r="Q22" s="86" t="s">
        <v>79</v>
      </c>
      <c r="R22" s="88" t="s">
        <v>80</v>
      </c>
    </row>
  </sheetData>
  <sheetProtection/>
  <mergeCells count="10">
    <mergeCell ref="D22:E22"/>
    <mergeCell ref="D18:E18"/>
    <mergeCell ref="D19:E19"/>
    <mergeCell ref="D20:E20"/>
    <mergeCell ref="C7:R7"/>
    <mergeCell ref="C8:R8"/>
    <mergeCell ref="C9:R9"/>
    <mergeCell ref="C10:R10"/>
    <mergeCell ref="C11:R11"/>
    <mergeCell ref="D21:E2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0.796875" defaultRowHeight="15"/>
  <cols>
    <col min="1" max="1" width="4.69921875" style="117" customWidth="1"/>
    <col min="2" max="2" width="13.59765625" style="111" customWidth="1"/>
    <col min="3" max="10" width="10.69921875" style="111" customWidth="1"/>
    <col min="11" max="11" width="7.3984375" style="111" customWidth="1"/>
    <col min="12" max="12" width="14.69921875" style="111" customWidth="1"/>
    <col min="13" max="13" width="8.69921875" style="111" customWidth="1"/>
    <col min="14" max="16384" width="10.69921875" style="111" customWidth="1"/>
  </cols>
  <sheetData>
    <row r="1" spans="1:8" s="108" customFormat="1" ht="18" thickBot="1">
      <c r="A1" s="115"/>
      <c r="B1" s="185" t="str">
        <f>'一覧表'!B1</f>
        <v>平成23年度　直鞍地区中学校　駅伝競走大会(女子）</v>
      </c>
      <c r="C1" s="185"/>
      <c r="D1" s="185"/>
      <c r="E1" s="185"/>
      <c r="F1" s="185"/>
      <c r="G1" s="185"/>
      <c r="H1" s="185"/>
    </row>
    <row r="2" s="92" customFormat="1" ht="15" thickTop="1">
      <c r="A2" s="91"/>
    </row>
    <row r="3" spans="1:3" s="109" customFormat="1" ht="12">
      <c r="A3" s="116"/>
      <c r="B3" s="110" t="str">
        <f>'一覧表'!B3</f>
        <v>日　時</v>
      </c>
      <c r="C3" s="109" t="str">
        <f>'一覧表'!C3</f>
        <v>平成23年10月8日（土）　９時３０分スタート</v>
      </c>
    </row>
    <row r="4" spans="1:3" s="109" customFormat="1" ht="12">
      <c r="A4" s="116"/>
      <c r="B4" s="110" t="str">
        <f>'一覧表'!B4</f>
        <v>コース</v>
      </c>
      <c r="C4" s="109" t="str">
        <f>'一覧表'!C4</f>
        <v>小竹町サイクリングロード（５区間：１1ｋｍ）</v>
      </c>
    </row>
    <row r="5" spans="1:3" s="109" customFormat="1" ht="12">
      <c r="A5" s="116"/>
      <c r="B5" s="110" t="str">
        <f>'一覧表'!B5</f>
        <v>主　催</v>
      </c>
      <c r="C5" s="109" t="str">
        <f>'一覧表'!C5</f>
        <v>直鞍地区中学校体育連盟・直方市教育委員会・宮若市教育委員会・鞍手町教育委員会・小竹町教育委員会</v>
      </c>
    </row>
    <row r="6" spans="1:3" s="109" customFormat="1" ht="12">
      <c r="A6" s="116"/>
      <c r="B6" s="110" t="str">
        <f>'一覧表'!B6</f>
        <v>主　管</v>
      </c>
      <c r="C6" s="109">
        <f>'一覧表'!C6</f>
      </c>
    </row>
    <row r="8" spans="1:13" ht="16.5" customHeight="1">
      <c r="A8" s="118">
        <v>1</v>
      </c>
      <c r="B8" s="122" t="str">
        <f>INDEX('１区'!O$4:O$28,MATCH(A8,'１区'!R$4:R$28,0),1)</f>
        <v>鞍手北</v>
      </c>
      <c r="C8" s="112"/>
      <c r="D8" s="112"/>
      <c r="E8" s="112"/>
      <c r="F8" s="112"/>
      <c r="G8" s="112"/>
      <c r="H8" s="112"/>
      <c r="I8" s="112"/>
      <c r="J8" s="112"/>
      <c r="K8" s="112"/>
      <c r="L8" s="125" t="str">
        <f>'順位'!I2</f>
        <v>小竹</v>
      </c>
      <c r="M8" s="119" t="str">
        <f>INDEX('５区'!Q$4:Q$28,MATCH(A8,'５区'!R$4:R$28,0),1)</f>
        <v>0:41:36</v>
      </c>
    </row>
    <row r="9" spans="1:13" ht="16.5" customHeight="1">
      <c r="A9" s="118">
        <v>2</v>
      </c>
      <c r="B9" s="123" t="str">
        <f>INDEX('１区'!O$4:O$28,MATCH(A9,'１区'!R$4:R$28,0),1)</f>
        <v>直方三</v>
      </c>
      <c r="C9" s="113"/>
      <c r="D9" s="113"/>
      <c r="E9" s="113"/>
      <c r="F9" s="113"/>
      <c r="G9" s="113"/>
      <c r="H9" s="113"/>
      <c r="I9" s="113"/>
      <c r="J9" s="113"/>
      <c r="K9" s="113"/>
      <c r="L9" s="126" t="str">
        <f>'順位'!I3</f>
        <v>鞍手北</v>
      </c>
      <c r="M9" s="120" t="str">
        <f>INDEX('５区'!Q$4:Q$28,MATCH(A9,'５区'!R$4:R$28,0),1)</f>
        <v>0:42:44</v>
      </c>
    </row>
    <row r="10" spans="1:13" ht="16.5" customHeight="1">
      <c r="A10" s="118">
        <v>3</v>
      </c>
      <c r="B10" s="123" t="str">
        <f>INDEX('１区'!O$4:O$28,MATCH(A10,'１区'!R$4:R$28,0),1)</f>
        <v>若宮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26" t="str">
        <f>'順位'!I4</f>
        <v>直方三</v>
      </c>
      <c r="M10" s="120" t="str">
        <f>INDEX('５区'!Q$4:Q$28,MATCH(A10,'５区'!R$4:R$28,0),1)</f>
        <v>0:44:34</v>
      </c>
    </row>
    <row r="11" spans="1:13" ht="16.5" customHeight="1">
      <c r="A11" s="118">
        <v>4</v>
      </c>
      <c r="B11" s="123" t="str">
        <f>INDEX('１区'!O$4:O$28,MATCH(A11,'１区'!R$4:R$28,0),1)</f>
        <v>小竹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26" t="str">
        <f>'順位'!I5</f>
        <v>若宮</v>
      </c>
      <c r="M11" s="120" t="str">
        <f>INDEX('５区'!Q$4:Q$28,MATCH(A11,'５区'!R$4:R$28,0),1)</f>
        <v>0:44:40</v>
      </c>
    </row>
    <row r="12" spans="1:13" ht="16.5" customHeight="1">
      <c r="A12" s="118">
        <v>5</v>
      </c>
      <c r="B12" s="123" t="str">
        <f>INDEX('１区'!O$4:O$28,MATCH(A12,'１区'!R$4:R$28,0),1)</f>
        <v>直方二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26" t="str">
        <f>'順位'!I6</f>
        <v>直方二</v>
      </c>
      <c r="M12" s="120" t="str">
        <f>INDEX('５区'!Q$4:Q$28,MATCH(A12,'５区'!R$4:R$28,0),1)</f>
        <v>0:47:02</v>
      </c>
    </row>
    <row r="13" spans="1:13" ht="16.5" customHeight="1">
      <c r="A13" s="118">
        <v>6</v>
      </c>
      <c r="B13" s="123" t="str">
        <f>INDEX('１区'!O$4:O$28,MATCH(A13,'１区'!R$4:R$28,0),1)</f>
        <v>宮田光陵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26" t="str">
        <f>'順位'!I7</f>
        <v>宮田光陵</v>
      </c>
      <c r="M13" s="120" t="str">
        <f>INDEX('５区'!Q$4:Q$28,MATCH(A13,'５区'!R$4:R$28,0),1)</f>
        <v>0:49:50</v>
      </c>
    </row>
    <row r="14" spans="1:13" ht="16.5" customHeight="1">
      <c r="A14" s="118">
        <v>7</v>
      </c>
      <c r="B14" s="123" t="e">
        <f>INDEX('１区'!O$4:O$28,MATCH(A14,'１区'!R$4:R$28,0),1)</f>
        <v>#N/A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26" t="e">
        <f>'順位'!I8</f>
        <v>#N/A</v>
      </c>
      <c r="M14" s="120" t="e">
        <f>INDEX('５区'!Q$4:Q$28,MATCH(A14,'５区'!R$4:R$28,0),1)</f>
        <v>#N/A</v>
      </c>
    </row>
    <row r="15" spans="1:13" ht="16.5" customHeight="1">
      <c r="A15" s="118">
        <v>8</v>
      </c>
      <c r="B15" s="123" t="e">
        <f>INDEX('１区'!O$4:O$28,MATCH(A15,'１区'!R$4:R$28,0),1)</f>
        <v>#N/A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26" t="e">
        <f>'順位'!I9</f>
        <v>#N/A</v>
      </c>
      <c r="M15" s="120" t="e">
        <f>INDEX('５区'!Q$4:Q$28,MATCH(A15,'５区'!R$4:R$28,0),1)</f>
        <v>#N/A</v>
      </c>
    </row>
    <row r="16" spans="1:13" ht="16.5" customHeight="1">
      <c r="A16" s="118">
        <v>9</v>
      </c>
      <c r="B16" s="123" t="e">
        <f>INDEX('１区'!O$4:O$28,MATCH(A16,'１区'!R$4:R$28,0),1)</f>
        <v>#N/A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26" t="e">
        <f>'順位'!I10</f>
        <v>#N/A</v>
      </c>
      <c r="M16" s="120" t="e">
        <f>INDEX('５区'!Q$4:Q$28,MATCH(A16,'５区'!R$4:R$28,0),1)</f>
        <v>#N/A</v>
      </c>
    </row>
    <row r="17" spans="1:13" ht="16.5" customHeight="1">
      <c r="A17" s="118">
        <v>10</v>
      </c>
      <c r="B17" s="123" t="e">
        <f>INDEX('１区'!O$4:O$28,MATCH(A17,'１区'!R$4:R$28,0),1)</f>
        <v>#N/A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26" t="e">
        <f>'順位'!I11</f>
        <v>#N/A</v>
      </c>
      <c r="M17" s="120" t="e">
        <f>INDEX('５区'!Q$4:Q$28,MATCH(A17,'５区'!R$4:R$28,0),1)</f>
        <v>#N/A</v>
      </c>
    </row>
    <row r="18" spans="1:13" ht="16.5" customHeight="1">
      <c r="A18" s="118">
        <v>11</v>
      </c>
      <c r="B18" s="123" t="e">
        <f>INDEX('１区'!O$4:O$28,MATCH(A18,'１区'!R$4:R$28,0),1)</f>
        <v>#N/A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26" t="e">
        <f>'順位'!I12</f>
        <v>#N/A</v>
      </c>
      <c r="M18" s="120" t="e">
        <f>INDEX('５区'!Q$4:Q$28,MATCH(A18,'５区'!R$4:R$28,0),1)</f>
        <v>#N/A</v>
      </c>
    </row>
    <row r="19" spans="1:13" ht="16.5" customHeight="1">
      <c r="A19" s="118">
        <v>12</v>
      </c>
      <c r="B19" s="123" t="e">
        <f>INDEX('１区'!O$4:O$28,MATCH(A19,'１区'!R$4:R$28,0),1)</f>
        <v>#N/A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26" t="e">
        <f>'順位'!I13</f>
        <v>#N/A</v>
      </c>
      <c r="M19" s="120" t="e">
        <f>INDEX('５区'!Q$4:Q$28,MATCH(A19,'５区'!R$4:R$28,0),1)</f>
        <v>#N/A</v>
      </c>
    </row>
    <row r="20" spans="1:13" ht="16.5" customHeight="1">
      <c r="A20" s="118">
        <v>13</v>
      </c>
      <c r="B20" s="123" t="e">
        <f>INDEX('１区'!O$4:O$28,MATCH(A20,'１区'!R$4:R$28,0),1)</f>
        <v>#N/A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26" t="e">
        <f>'順位'!I14</f>
        <v>#N/A</v>
      </c>
      <c r="M20" s="120" t="e">
        <f>INDEX('５区'!Q$4:Q$28,MATCH(A20,'５区'!R$4:R$28,0),1)</f>
        <v>#N/A</v>
      </c>
    </row>
    <row r="21" spans="1:13" ht="16.5" customHeight="1">
      <c r="A21" s="118">
        <v>14</v>
      </c>
      <c r="B21" s="123" t="e">
        <f>INDEX('１区'!O$4:O$28,MATCH(A21,'１区'!R$4:R$28,0),1)</f>
        <v>#N/A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26" t="e">
        <f>'順位'!I15</f>
        <v>#N/A</v>
      </c>
      <c r="M21" s="120" t="e">
        <f>INDEX('５区'!Q$4:Q$28,MATCH(A21,'５区'!R$4:R$28,0),1)</f>
        <v>#N/A</v>
      </c>
    </row>
    <row r="22" spans="1:13" ht="16.5" customHeight="1">
      <c r="A22" s="118">
        <v>15</v>
      </c>
      <c r="B22" s="123" t="e">
        <f>INDEX('１区'!O$4:O$28,MATCH(A22,'１区'!R$4:R$28,0),1)</f>
        <v>#N/A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26" t="e">
        <f>'順位'!I16</f>
        <v>#N/A</v>
      </c>
      <c r="M22" s="120" t="e">
        <f>INDEX('５区'!Q$4:Q$28,MATCH(A22,'５区'!R$4:R$28,0),1)</f>
        <v>#N/A</v>
      </c>
    </row>
    <row r="23" spans="1:13" ht="16.5" customHeight="1">
      <c r="A23" s="118">
        <v>16</v>
      </c>
      <c r="B23" s="123" t="e">
        <f>INDEX('１区'!O$4:O$28,MATCH(A23,'１区'!R$4:R$28,0),1)</f>
        <v>#N/A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26" t="e">
        <f>'順位'!I17</f>
        <v>#N/A</v>
      </c>
      <c r="M23" s="120" t="e">
        <f>INDEX('５区'!Q$4:Q$28,MATCH(A23,'５区'!R$4:R$28,0),1)</f>
        <v>#N/A</v>
      </c>
    </row>
    <row r="24" spans="1:13" ht="16.5" customHeight="1">
      <c r="A24" s="118">
        <v>17</v>
      </c>
      <c r="B24" s="123" t="e">
        <f>INDEX('１区'!O$4:O$28,MATCH(A24,'１区'!R$4:R$28,0),1)</f>
        <v>#N/A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26" t="e">
        <f>'順位'!I18</f>
        <v>#N/A</v>
      </c>
      <c r="M24" s="120" t="e">
        <f>INDEX('５区'!Q$4:Q$28,MATCH(A24,'５区'!R$4:R$28,0),1)</f>
        <v>#N/A</v>
      </c>
    </row>
    <row r="25" spans="1:13" ht="16.5" customHeight="1">
      <c r="A25" s="118">
        <v>18</v>
      </c>
      <c r="B25" s="123" t="e">
        <f>INDEX('１区'!O$4:O$28,MATCH(A25,'１区'!R$4:R$28,0),1)</f>
        <v>#N/A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26" t="e">
        <f>'順位'!I19</f>
        <v>#N/A</v>
      </c>
      <c r="M25" s="120" t="e">
        <f>INDEX('５区'!Q$4:Q$28,MATCH(A25,'５区'!R$4:R$28,0),1)</f>
        <v>#N/A</v>
      </c>
    </row>
    <row r="26" spans="1:13" ht="16.5" customHeight="1">
      <c r="A26" s="118">
        <v>19</v>
      </c>
      <c r="B26" s="123" t="e">
        <f>INDEX('１区'!O$4:O$28,MATCH(A26,'１区'!R$4:R$28,0),1)</f>
        <v>#N/A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26" t="e">
        <f>'順位'!I20</f>
        <v>#N/A</v>
      </c>
      <c r="M26" s="120" t="e">
        <f>INDEX('５区'!Q$4:Q$28,MATCH(A26,'５区'!R$4:R$28,0),1)</f>
        <v>#N/A</v>
      </c>
    </row>
    <row r="27" spans="1:13" ht="16.5" customHeight="1">
      <c r="A27" s="118">
        <v>20</v>
      </c>
      <c r="B27" s="123" t="e">
        <f>INDEX('１区'!O$4:O$28,MATCH(A27,'１区'!R$4:R$28,0),1)</f>
        <v>#N/A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26" t="e">
        <f>'順位'!I21</f>
        <v>#N/A</v>
      </c>
      <c r="M27" s="120" t="e">
        <f>INDEX('５区'!Q$4:Q$28,MATCH(A27,'５区'!R$4:R$28,0),1)</f>
        <v>#N/A</v>
      </c>
    </row>
    <row r="28" spans="1:13" ht="16.5" customHeight="1">
      <c r="A28" s="118">
        <v>21</v>
      </c>
      <c r="B28" s="123" t="e">
        <f>INDEX('１区'!O$4:O$28,MATCH(A28,'１区'!R$4:R$28,0),1)</f>
        <v>#N/A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26" t="e">
        <f>'順位'!I22</f>
        <v>#N/A</v>
      </c>
      <c r="M28" s="120" t="e">
        <f>INDEX('５区'!Q$4:Q$28,MATCH(A28,'５区'!R$4:R$28,0),1)</f>
        <v>#N/A</v>
      </c>
    </row>
    <row r="29" spans="1:13" ht="16.5" customHeight="1">
      <c r="A29" s="118">
        <v>22</v>
      </c>
      <c r="B29" s="123" t="e">
        <f>INDEX('１区'!O$4:O$28,MATCH(A29,'１区'!R$4:R$28,0),1)</f>
        <v>#N/A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26" t="e">
        <f>'順位'!I23</f>
        <v>#N/A</v>
      </c>
      <c r="M29" s="120" t="e">
        <f>INDEX('５区'!Q$4:Q$28,MATCH(A29,'５区'!R$4:R$28,0),1)</f>
        <v>#N/A</v>
      </c>
    </row>
    <row r="30" spans="1:13" ht="16.5" customHeight="1">
      <c r="A30" s="118">
        <v>23</v>
      </c>
      <c r="B30" s="123" t="e">
        <f>INDEX('１区'!O$4:O$28,MATCH(A30,'１区'!R$4:R$28,0),1)</f>
        <v>#N/A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26" t="e">
        <f>'順位'!I24</f>
        <v>#N/A</v>
      </c>
      <c r="M30" s="120" t="e">
        <f>INDEX('５区'!Q$4:Q$28,MATCH(A30,'５区'!R$4:R$28,0),1)</f>
        <v>#N/A</v>
      </c>
    </row>
    <row r="31" spans="1:13" ht="16.5" customHeight="1">
      <c r="A31" s="118">
        <v>24</v>
      </c>
      <c r="B31" s="123" t="e">
        <f>INDEX('１区'!O$4:O$28,MATCH(A31,'１区'!R$4:R$28,0),1)</f>
        <v>#N/A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26" t="e">
        <f>'順位'!I25</f>
        <v>#N/A</v>
      </c>
      <c r="M31" s="120" t="e">
        <f>INDEX('５区'!Q$4:Q$28,MATCH(A31,'５区'!R$4:R$28,0),1)</f>
        <v>#N/A</v>
      </c>
    </row>
    <row r="32" spans="1:13" ht="16.5" customHeight="1">
      <c r="A32" s="118">
        <v>25</v>
      </c>
      <c r="B32" s="124" t="e">
        <f>INDEX('１区'!O$4:O$28,MATCH(A32,'１区'!R$4:R$28,0),1)</f>
        <v>#N/A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27" t="e">
        <f>'順位'!I26</f>
        <v>#N/A</v>
      </c>
      <c r="M32" s="121" t="e">
        <f>INDEX('５区'!Q$4:Q$28,MATCH(A32,'５区'!R$4:R$28,0),1)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</cols>
  <sheetData>
    <row r="1" spans="3:14" ht="14.25">
      <c r="C1" s="106" t="s">
        <v>27</v>
      </c>
      <c r="D1" s="106" t="s">
        <v>28</v>
      </c>
      <c r="E1" s="106" t="s">
        <v>29</v>
      </c>
      <c r="F1" s="106" t="s">
        <v>30</v>
      </c>
      <c r="G1" s="106" t="s">
        <v>31</v>
      </c>
      <c r="J1" s="106" t="s">
        <v>27</v>
      </c>
      <c r="K1" s="106" t="s">
        <v>28</v>
      </c>
      <c r="L1" s="106" t="s">
        <v>29</v>
      </c>
      <c r="M1" s="106" t="s">
        <v>30</v>
      </c>
      <c r="N1" s="106" t="s">
        <v>31</v>
      </c>
    </row>
    <row r="2" spans="1:14" ht="14.25">
      <c r="A2">
        <f>'登録'!A5</f>
        <v>2</v>
      </c>
      <c r="B2" t="str">
        <f>'登録'!B5</f>
        <v>直方二</v>
      </c>
      <c r="C2" s="106">
        <f>'１区'!R4</f>
        <v>5</v>
      </c>
      <c r="D2" s="106">
        <f>'２区'!R4</f>
        <v>5</v>
      </c>
      <c r="E2" s="106">
        <f>'３区'!R4</f>
        <v>5</v>
      </c>
      <c r="F2" s="106">
        <f>'４区'!R4</f>
        <v>5</v>
      </c>
      <c r="G2" s="106">
        <f>'５区'!R4</f>
        <v>5</v>
      </c>
      <c r="I2" s="106" t="str">
        <f>INDEX(B$2:B$26,MATCH($N2,$G$2:$G$26,0),1)</f>
        <v>小竹</v>
      </c>
      <c r="J2" s="106">
        <f>INDEX(C$2:C$26,MATCH($N2,$G$2:$G$26,0),1)</f>
        <v>4</v>
      </c>
      <c r="K2" s="106">
        <f>INDEX(D$2:D$26,MATCH($N2,$G$2:$G$26,0),1)</f>
        <v>2</v>
      </c>
      <c r="L2" s="106">
        <f>INDEX(E$2:E$26,MATCH($N2,$G$2:$G$26,0),1)</f>
        <v>1</v>
      </c>
      <c r="M2" s="106">
        <f>INDEX(F$2:F$26,MATCH($N2,$G$2:$G$26,0),1)</f>
        <v>1</v>
      </c>
      <c r="N2" s="107">
        <v>1</v>
      </c>
    </row>
    <row r="3" spans="1:14" ht="14.25">
      <c r="A3">
        <f>'登録'!A6</f>
        <v>3</v>
      </c>
      <c r="B3" t="str">
        <f>'登録'!B6</f>
        <v>直方三</v>
      </c>
      <c r="C3" s="106">
        <f>'１区'!R5</f>
        <v>2</v>
      </c>
      <c r="D3" s="106">
        <f>'２区'!R5</f>
        <v>3</v>
      </c>
      <c r="E3" s="106">
        <f>'３区'!R5</f>
        <v>4</v>
      </c>
      <c r="F3" s="106">
        <f>'４区'!R5</f>
        <v>3</v>
      </c>
      <c r="G3" s="106">
        <f>'５区'!R5</f>
        <v>3</v>
      </c>
      <c r="I3" s="106" t="str">
        <f aca="true" t="shared" si="0" ref="I3:I26">INDEX(B$2:B$26,MATCH($N3,$G$2:$G$26,0),1)</f>
        <v>鞍手北</v>
      </c>
      <c r="J3" s="106">
        <f aca="true" t="shared" si="1" ref="J3:J26">INDEX(C$2:C$26,MATCH($N3,$G$2:$G$26,0),1)</f>
        <v>1</v>
      </c>
      <c r="K3" s="106">
        <f aca="true" t="shared" si="2" ref="K3:K26">INDEX(D$2:D$26,MATCH($N3,$G$2:$G$26,0),1)</f>
        <v>1</v>
      </c>
      <c r="L3" s="106">
        <f aca="true" t="shared" si="3" ref="L3:L26">INDEX(E$2:E$26,MATCH($N3,$G$2:$G$26,0),1)</f>
        <v>2</v>
      </c>
      <c r="M3" s="106">
        <f aca="true" t="shared" si="4" ref="M3:M26">INDEX(F$2:F$26,MATCH($N3,$G$2:$G$26,0),1)</f>
        <v>2</v>
      </c>
      <c r="N3" s="107">
        <v>2</v>
      </c>
    </row>
    <row r="4" spans="1:14" ht="14.25">
      <c r="A4">
        <f>'登録'!A7</f>
        <v>6</v>
      </c>
      <c r="B4" t="str">
        <f>'登録'!B7</f>
        <v>宮田光陵</v>
      </c>
      <c r="C4" s="106">
        <f>'１区'!R6</f>
        <v>6</v>
      </c>
      <c r="D4" s="106">
        <f>'２区'!R6</f>
        <v>6</v>
      </c>
      <c r="E4" s="106">
        <f>'３区'!R6</f>
        <v>6</v>
      </c>
      <c r="F4" s="106">
        <f>'４区'!R6</f>
        <v>6</v>
      </c>
      <c r="G4" s="106">
        <f>'５区'!R6</f>
        <v>6</v>
      </c>
      <c r="I4" s="106" t="str">
        <f t="shared" si="0"/>
        <v>直方三</v>
      </c>
      <c r="J4" s="106">
        <f t="shared" si="1"/>
        <v>2</v>
      </c>
      <c r="K4" s="106">
        <f t="shared" si="2"/>
        <v>3</v>
      </c>
      <c r="L4" s="106">
        <f t="shared" si="3"/>
        <v>4</v>
      </c>
      <c r="M4" s="106">
        <f t="shared" si="4"/>
        <v>3</v>
      </c>
      <c r="N4" s="107">
        <v>3</v>
      </c>
    </row>
    <row r="5" spans="1:14" ht="14.25">
      <c r="A5">
        <f>'登録'!A8</f>
        <v>8</v>
      </c>
      <c r="B5" t="str">
        <f>'登録'!B8</f>
        <v>小竹</v>
      </c>
      <c r="C5" s="106">
        <f>'１区'!R7</f>
        <v>4</v>
      </c>
      <c r="D5" s="106">
        <f>'２区'!R7</f>
        <v>2</v>
      </c>
      <c r="E5" s="106">
        <f>'３区'!R7</f>
        <v>1</v>
      </c>
      <c r="F5" s="106">
        <f>'４区'!R7</f>
        <v>1</v>
      </c>
      <c r="G5" s="106">
        <f>'５区'!R7</f>
        <v>1</v>
      </c>
      <c r="I5" s="106" t="str">
        <f t="shared" si="0"/>
        <v>若宮</v>
      </c>
      <c r="J5" s="106">
        <f t="shared" si="1"/>
        <v>3</v>
      </c>
      <c r="K5" s="106">
        <f t="shared" si="2"/>
        <v>4</v>
      </c>
      <c r="L5" s="106">
        <f t="shared" si="3"/>
        <v>3</v>
      </c>
      <c r="M5" s="106">
        <f t="shared" si="4"/>
        <v>4</v>
      </c>
      <c r="N5" s="107">
        <v>4</v>
      </c>
    </row>
    <row r="6" spans="1:14" ht="14.25">
      <c r="A6">
        <f>'登録'!A9</f>
        <v>9</v>
      </c>
      <c r="B6" t="str">
        <f>'登録'!B9</f>
        <v>鞍手北</v>
      </c>
      <c r="C6" s="106">
        <f>'１区'!R8</f>
        <v>1</v>
      </c>
      <c r="D6" s="106">
        <f>'２区'!R8</f>
        <v>1</v>
      </c>
      <c r="E6" s="106">
        <f>'３区'!R8</f>
        <v>2</v>
      </c>
      <c r="F6" s="106">
        <f>'４区'!R8</f>
        <v>2</v>
      </c>
      <c r="G6" s="106">
        <f>'５区'!R8</f>
        <v>2</v>
      </c>
      <c r="I6" s="106" t="str">
        <f t="shared" si="0"/>
        <v>直方二</v>
      </c>
      <c r="J6" s="106">
        <f t="shared" si="1"/>
        <v>5</v>
      </c>
      <c r="K6" s="106">
        <f t="shared" si="2"/>
        <v>5</v>
      </c>
      <c r="L6" s="106">
        <f t="shared" si="3"/>
        <v>5</v>
      </c>
      <c r="M6" s="106">
        <f t="shared" si="4"/>
        <v>5</v>
      </c>
      <c r="N6" s="107">
        <v>5</v>
      </c>
    </row>
    <row r="7" spans="1:14" ht="14.25">
      <c r="A7">
        <f>'登録'!A10</f>
        <v>11</v>
      </c>
      <c r="B7" t="str">
        <f>'登録'!B10</f>
        <v>若宮</v>
      </c>
      <c r="C7" s="106">
        <f>'１区'!R9</f>
        <v>3</v>
      </c>
      <c r="D7" s="106">
        <f>'２区'!R9</f>
        <v>4</v>
      </c>
      <c r="E7" s="106">
        <f>'３区'!R9</f>
        <v>3</v>
      </c>
      <c r="F7" s="106">
        <f>'４区'!R9</f>
        <v>4</v>
      </c>
      <c r="G7" s="106">
        <f>'５区'!R9</f>
        <v>4</v>
      </c>
      <c r="I7" s="106" t="str">
        <f t="shared" si="0"/>
        <v>宮田光陵</v>
      </c>
      <c r="J7" s="106">
        <f t="shared" si="1"/>
        <v>6</v>
      </c>
      <c r="K7" s="106">
        <f t="shared" si="2"/>
        <v>6</v>
      </c>
      <c r="L7" s="106">
        <f t="shared" si="3"/>
        <v>6</v>
      </c>
      <c r="M7" s="106">
        <f t="shared" si="4"/>
        <v>6</v>
      </c>
      <c r="N7" s="107">
        <v>6</v>
      </c>
    </row>
    <row r="8" spans="1:14" ht="14.25">
      <c r="A8">
        <f>'登録'!A11</f>
        <v>0</v>
      </c>
      <c r="B8">
        <f>'登録'!B11</f>
        <v>0</v>
      </c>
      <c r="C8" s="106">
        <f>'１区'!R10</f>
        <v>0</v>
      </c>
      <c r="D8" s="106">
        <f>'２区'!R10</f>
        <v>0</v>
      </c>
      <c r="E8" s="106">
        <f>'３区'!R10</f>
        <v>0</v>
      </c>
      <c r="F8" s="106">
        <f>'４区'!R10</f>
        <v>0</v>
      </c>
      <c r="G8" s="106">
        <f>'５区'!R10</f>
        <v>0</v>
      </c>
      <c r="I8" s="106" t="e">
        <f t="shared" si="0"/>
        <v>#N/A</v>
      </c>
      <c r="J8" s="106" t="e">
        <f t="shared" si="1"/>
        <v>#N/A</v>
      </c>
      <c r="K8" s="106" t="e">
        <f t="shared" si="2"/>
        <v>#N/A</v>
      </c>
      <c r="L8" s="106" t="e">
        <f t="shared" si="3"/>
        <v>#N/A</v>
      </c>
      <c r="M8" s="106" t="e">
        <f t="shared" si="4"/>
        <v>#N/A</v>
      </c>
      <c r="N8" s="107">
        <v>7</v>
      </c>
    </row>
    <row r="9" spans="1:14" ht="14.25">
      <c r="A9">
        <f>'登録'!A12</f>
        <v>0</v>
      </c>
      <c r="B9">
        <f>'登録'!B12</f>
        <v>0</v>
      </c>
      <c r="C9" s="106">
        <f>'１区'!R11</f>
        <v>0</v>
      </c>
      <c r="D9" s="106">
        <f>'２区'!R11</f>
        <v>0</v>
      </c>
      <c r="E9" s="106">
        <f>'３区'!R11</f>
        <v>0</v>
      </c>
      <c r="F9" s="106">
        <f>'４区'!R11</f>
        <v>0</v>
      </c>
      <c r="G9" s="106">
        <f>'５区'!R11</f>
        <v>0</v>
      </c>
      <c r="I9" s="106" t="e">
        <f t="shared" si="0"/>
        <v>#N/A</v>
      </c>
      <c r="J9" s="106" t="e">
        <f t="shared" si="1"/>
        <v>#N/A</v>
      </c>
      <c r="K9" s="106" t="e">
        <f t="shared" si="2"/>
        <v>#N/A</v>
      </c>
      <c r="L9" s="106" t="e">
        <f t="shared" si="3"/>
        <v>#N/A</v>
      </c>
      <c r="M9" s="106" t="e">
        <f t="shared" si="4"/>
        <v>#N/A</v>
      </c>
      <c r="N9" s="107">
        <v>8</v>
      </c>
    </row>
    <row r="10" spans="1:14" ht="14.25">
      <c r="A10">
        <f>'登録'!A13</f>
        <v>0</v>
      </c>
      <c r="B10">
        <f>'登録'!B13</f>
        <v>0</v>
      </c>
      <c r="C10" s="106">
        <f>'１区'!R12</f>
        <v>0</v>
      </c>
      <c r="D10" s="106">
        <f>'２区'!R12</f>
        <v>0</v>
      </c>
      <c r="E10" s="106">
        <f>'３区'!R12</f>
        <v>0</v>
      </c>
      <c r="F10" s="106">
        <f>'４区'!R12</f>
        <v>0</v>
      </c>
      <c r="G10" s="106">
        <f>'５区'!R12</f>
        <v>0</v>
      </c>
      <c r="I10" s="106" t="e">
        <f t="shared" si="0"/>
        <v>#N/A</v>
      </c>
      <c r="J10" s="106" t="e">
        <f t="shared" si="1"/>
        <v>#N/A</v>
      </c>
      <c r="K10" s="106" t="e">
        <f t="shared" si="2"/>
        <v>#N/A</v>
      </c>
      <c r="L10" s="106" t="e">
        <f t="shared" si="3"/>
        <v>#N/A</v>
      </c>
      <c r="M10" s="106" t="e">
        <f t="shared" si="4"/>
        <v>#N/A</v>
      </c>
      <c r="N10" s="107">
        <v>9</v>
      </c>
    </row>
    <row r="11" spans="1:14" ht="14.25">
      <c r="A11">
        <f>'登録'!A14</f>
        <v>0</v>
      </c>
      <c r="B11">
        <f>'登録'!B14</f>
        <v>0</v>
      </c>
      <c r="C11" s="106">
        <f>'１区'!R13</f>
        <v>0</v>
      </c>
      <c r="D11" s="106">
        <f>'２区'!R13</f>
        <v>0</v>
      </c>
      <c r="E11" s="106">
        <f>'３区'!R13</f>
        <v>0</v>
      </c>
      <c r="F11" s="106">
        <f>'４区'!R13</f>
        <v>0</v>
      </c>
      <c r="G11" s="106">
        <f>'５区'!R13</f>
        <v>0</v>
      </c>
      <c r="I11" s="106" t="e">
        <f t="shared" si="0"/>
        <v>#N/A</v>
      </c>
      <c r="J11" s="106" t="e">
        <f t="shared" si="1"/>
        <v>#N/A</v>
      </c>
      <c r="K11" s="106" t="e">
        <f t="shared" si="2"/>
        <v>#N/A</v>
      </c>
      <c r="L11" s="106" t="e">
        <f t="shared" si="3"/>
        <v>#N/A</v>
      </c>
      <c r="M11" s="106" t="e">
        <f t="shared" si="4"/>
        <v>#N/A</v>
      </c>
      <c r="N11" s="107">
        <v>10</v>
      </c>
    </row>
    <row r="12" spans="1:14" ht="14.25">
      <c r="A12">
        <f>'登録'!A15</f>
        <v>0</v>
      </c>
      <c r="B12">
        <f>'登録'!B15</f>
        <v>0</v>
      </c>
      <c r="C12" s="106">
        <f>'１区'!R14</f>
        <v>0</v>
      </c>
      <c r="D12" s="106">
        <f>'２区'!R14</f>
        <v>0</v>
      </c>
      <c r="E12" s="106">
        <f>'３区'!R14</f>
        <v>0</v>
      </c>
      <c r="F12" s="106">
        <f>'４区'!R14</f>
        <v>0</v>
      </c>
      <c r="G12" s="106">
        <f>'５区'!R14</f>
        <v>0</v>
      </c>
      <c r="I12" s="106" t="e">
        <f t="shared" si="0"/>
        <v>#N/A</v>
      </c>
      <c r="J12" s="106" t="e">
        <f t="shared" si="1"/>
        <v>#N/A</v>
      </c>
      <c r="K12" s="106" t="e">
        <f t="shared" si="2"/>
        <v>#N/A</v>
      </c>
      <c r="L12" s="106" t="e">
        <f t="shared" si="3"/>
        <v>#N/A</v>
      </c>
      <c r="M12" s="106" t="e">
        <f t="shared" si="4"/>
        <v>#N/A</v>
      </c>
      <c r="N12" s="107">
        <v>11</v>
      </c>
    </row>
    <row r="13" spans="1:14" ht="14.25">
      <c r="A13">
        <f>'登録'!A16</f>
        <v>0</v>
      </c>
      <c r="B13">
        <f>'登録'!B16</f>
        <v>0</v>
      </c>
      <c r="C13" s="106">
        <f>'１区'!R15</f>
        <v>0</v>
      </c>
      <c r="D13" s="106">
        <f>'２区'!R15</f>
        <v>0</v>
      </c>
      <c r="E13" s="106">
        <f>'３区'!R15</f>
        <v>0</v>
      </c>
      <c r="F13" s="106">
        <f>'４区'!R15</f>
        <v>0</v>
      </c>
      <c r="G13" s="106">
        <f>'５区'!R15</f>
        <v>0</v>
      </c>
      <c r="I13" s="106" t="e">
        <f t="shared" si="0"/>
        <v>#N/A</v>
      </c>
      <c r="J13" s="106" t="e">
        <f t="shared" si="1"/>
        <v>#N/A</v>
      </c>
      <c r="K13" s="106" t="e">
        <f t="shared" si="2"/>
        <v>#N/A</v>
      </c>
      <c r="L13" s="106" t="e">
        <f t="shared" si="3"/>
        <v>#N/A</v>
      </c>
      <c r="M13" s="106" t="e">
        <f t="shared" si="4"/>
        <v>#N/A</v>
      </c>
      <c r="N13" s="107">
        <v>12</v>
      </c>
    </row>
    <row r="14" spans="1:14" ht="14.25">
      <c r="A14">
        <f>'登録'!A17</f>
        <v>0</v>
      </c>
      <c r="B14">
        <f>'登録'!B17</f>
        <v>0</v>
      </c>
      <c r="C14" s="106">
        <f>'１区'!R16</f>
        <v>0</v>
      </c>
      <c r="D14" s="106">
        <f>'２区'!R16</f>
        <v>0</v>
      </c>
      <c r="E14" s="106">
        <f>'３区'!R16</f>
        <v>0</v>
      </c>
      <c r="F14" s="106">
        <f>'４区'!R16</f>
        <v>0</v>
      </c>
      <c r="G14" s="106">
        <f>'５区'!R16</f>
        <v>0</v>
      </c>
      <c r="I14" s="106" t="e">
        <f t="shared" si="0"/>
        <v>#N/A</v>
      </c>
      <c r="J14" s="106" t="e">
        <f t="shared" si="1"/>
        <v>#N/A</v>
      </c>
      <c r="K14" s="106" t="e">
        <f t="shared" si="2"/>
        <v>#N/A</v>
      </c>
      <c r="L14" s="106" t="e">
        <f t="shared" si="3"/>
        <v>#N/A</v>
      </c>
      <c r="M14" s="106" t="e">
        <f t="shared" si="4"/>
        <v>#N/A</v>
      </c>
      <c r="N14" s="107">
        <v>13</v>
      </c>
    </row>
    <row r="15" spans="1:14" ht="14.25">
      <c r="A15">
        <f>'登録'!A18</f>
        <v>0</v>
      </c>
      <c r="B15">
        <f>'登録'!B18</f>
        <v>0</v>
      </c>
      <c r="C15" s="106">
        <f>'１区'!R17</f>
        <v>0</v>
      </c>
      <c r="D15" s="106">
        <f>'２区'!R17</f>
        <v>0</v>
      </c>
      <c r="E15" s="106">
        <f>'３区'!R17</f>
        <v>0</v>
      </c>
      <c r="F15" s="106">
        <f>'４区'!R17</f>
        <v>0</v>
      </c>
      <c r="G15" s="106">
        <f>'５区'!R17</f>
        <v>0</v>
      </c>
      <c r="I15" s="106" t="e">
        <f t="shared" si="0"/>
        <v>#N/A</v>
      </c>
      <c r="J15" s="106" t="e">
        <f t="shared" si="1"/>
        <v>#N/A</v>
      </c>
      <c r="K15" s="106" t="e">
        <f t="shared" si="2"/>
        <v>#N/A</v>
      </c>
      <c r="L15" s="106" t="e">
        <f t="shared" si="3"/>
        <v>#N/A</v>
      </c>
      <c r="M15" s="106" t="e">
        <f t="shared" si="4"/>
        <v>#N/A</v>
      </c>
      <c r="N15" s="107">
        <v>14</v>
      </c>
    </row>
    <row r="16" spans="1:14" ht="14.25">
      <c r="A16">
        <f>'登録'!A19</f>
        <v>0</v>
      </c>
      <c r="B16">
        <f>'登録'!B19</f>
        <v>0</v>
      </c>
      <c r="C16" s="106">
        <f>'１区'!R18</f>
        <v>0</v>
      </c>
      <c r="D16" s="106">
        <f>'２区'!R18</f>
        <v>0</v>
      </c>
      <c r="E16" s="106">
        <f>'３区'!R18</f>
        <v>0</v>
      </c>
      <c r="F16" s="106">
        <f>'４区'!R18</f>
        <v>0</v>
      </c>
      <c r="G16" s="106">
        <f>'５区'!R18</f>
        <v>0</v>
      </c>
      <c r="I16" s="106" t="e">
        <f t="shared" si="0"/>
        <v>#N/A</v>
      </c>
      <c r="J16" s="106" t="e">
        <f t="shared" si="1"/>
        <v>#N/A</v>
      </c>
      <c r="K16" s="106" t="e">
        <f t="shared" si="2"/>
        <v>#N/A</v>
      </c>
      <c r="L16" s="106" t="e">
        <f t="shared" si="3"/>
        <v>#N/A</v>
      </c>
      <c r="M16" s="106" t="e">
        <f t="shared" si="4"/>
        <v>#N/A</v>
      </c>
      <c r="N16" s="107">
        <v>15</v>
      </c>
    </row>
    <row r="17" spans="1:14" ht="14.25">
      <c r="A17">
        <f>'登録'!A20</f>
        <v>0</v>
      </c>
      <c r="B17">
        <f>'登録'!B20</f>
        <v>0</v>
      </c>
      <c r="C17" s="106">
        <f>'１区'!R19</f>
        <v>0</v>
      </c>
      <c r="D17" s="106">
        <f>'２区'!R19</f>
        <v>0</v>
      </c>
      <c r="E17" s="106">
        <f>'３区'!R19</f>
        <v>0</v>
      </c>
      <c r="F17" s="106">
        <f>'４区'!R19</f>
        <v>0</v>
      </c>
      <c r="G17" s="106">
        <f>'５区'!R19</f>
        <v>0</v>
      </c>
      <c r="I17" s="106" t="e">
        <f t="shared" si="0"/>
        <v>#N/A</v>
      </c>
      <c r="J17" s="106" t="e">
        <f t="shared" si="1"/>
        <v>#N/A</v>
      </c>
      <c r="K17" s="106" t="e">
        <f t="shared" si="2"/>
        <v>#N/A</v>
      </c>
      <c r="L17" s="106" t="e">
        <f t="shared" si="3"/>
        <v>#N/A</v>
      </c>
      <c r="M17" s="106" t="e">
        <f t="shared" si="4"/>
        <v>#N/A</v>
      </c>
      <c r="N17" s="107">
        <v>16</v>
      </c>
    </row>
    <row r="18" spans="1:14" ht="14.25">
      <c r="A18">
        <f>'登録'!A21</f>
        <v>0</v>
      </c>
      <c r="B18">
        <f>'登録'!B21</f>
        <v>0</v>
      </c>
      <c r="C18" s="106">
        <f>'１区'!R20</f>
        <v>0</v>
      </c>
      <c r="D18" s="106">
        <f>'２区'!R20</f>
        <v>0</v>
      </c>
      <c r="E18" s="106">
        <f>'３区'!R20</f>
        <v>0</v>
      </c>
      <c r="F18" s="106">
        <f>'４区'!R20</f>
        <v>0</v>
      </c>
      <c r="G18" s="106">
        <f>'５区'!R20</f>
        <v>0</v>
      </c>
      <c r="I18" s="106" t="e">
        <f t="shared" si="0"/>
        <v>#N/A</v>
      </c>
      <c r="J18" s="106" t="e">
        <f t="shared" si="1"/>
        <v>#N/A</v>
      </c>
      <c r="K18" s="106" t="e">
        <f t="shared" si="2"/>
        <v>#N/A</v>
      </c>
      <c r="L18" s="106" t="e">
        <f t="shared" si="3"/>
        <v>#N/A</v>
      </c>
      <c r="M18" s="106" t="e">
        <f t="shared" si="4"/>
        <v>#N/A</v>
      </c>
      <c r="N18" s="107">
        <v>17</v>
      </c>
    </row>
    <row r="19" spans="1:14" ht="14.25">
      <c r="A19">
        <f>'登録'!A22</f>
        <v>0</v>
      </c>
      <c r="B19">
        <f>'登録'!B22</f>
        <v>0</v>
      </c>
      <c r="C19" s="106">
        <f>'１区'!R21</f>
        <v>0</v>
      </c>
      <c r="D19" s="106">
        <f>'２区'!R21</f>
        <v>0</v>
      </c>
      <c r="E19" s="106">
        <f>'３区'!R21</f>
        <v>0</v>
      </c>
      <c r="F19" s="106">
        <f>'４区'!R21</f>
        <v>0</v>
      </c>
      <c r="G19" s="106">
        <f>'５区'!R21</f>
        <v>0</v>
      </c>
      <c r="I19" s="106" t="e">
        <f t="shared" si="0"/>
        <v>#N/A</v>
      </c>
      <c r="J19" s="106" t="e">
        <f t="shared" si="1"/>
        <v>#N/A</v>
      </c>
      <c r="K19" s="106" t="e">
        <f t="shared" si="2"/>
        <v>#N/A</v>
      </c>
      <c r="L19" s="106" t="e">
        <f t="shared" si="3"/>
        <v>#N/A</v>
      </c>
      <c r="M19" s="106" t="e">
        <f t="shared" si="4"/>
        <v>#N/A</v>
      </c>
      <c r="N19" s="107">
        <v>18</v>
      </c>
    </row>
    <row r="20" spans="1:14" ht="14.25">
      <c r="A20">
        <f>'登録'!A23</f>
        <v>0</v>
      </c>
      <c r="B20">
        <f>'登録'!B23</f>
        <v>0</v>
      </c>
      <c r="C20" s="106">
        <f>'１区'!R22</f>
        <v>0</v>
      </c>
      <c r="D20" s="106">
        <f>'２区'!R22</f>
        <v>0</v>
      </c>
      <c r="E20" s="106">
        <f>'３区'!R22</f>
        <v>0</v>
      </c>
      <c r="F20" s="106">
        <f>'４区'!R22</f>
        <v>0</v>
      </c>
      <c r="G20" s="106">
        <f>'５区'!R22</f>
        <v>0</v>
      </c>
      <c r="I20" s="106" t="e">
        <f t="shared" si="0"/>
        <v>#N/A</v>
      </c>
      <c r="J20" s="106" t="e">
        <f t="shared" si="1"/>
        <v>#N/A</v>
      </c>
      <c r="K20" s="106" t="e">
        <f t="shared" si="2"/>
        <v>#N/A</v>
      </c>
      <c r="L20" s="106" t="e">
        <f t="shared" si="3"/>
        <v>#N/A</v>
      </c>
      <c r="M20" s="106" t="e">
        <f t="shared" si="4"/>
        <v>#N/A</v>
      </c>
      <c r="N20" s="107">
        <v>19</v>
      </c>
    </row>
    <row r="21" spans="1:14" ht="14.25">
      <c r="A21">
        <f>'登録'!A24</f>
        <v>0</v>
      </c>
      <c r="B21">
        <f>'登録'!B24</f>
        <v>0</v>
      </c>
      <c r="C21" s="106">
        <f>'１区'!R23</f>
        <v>0</v>
      </c>
      <c r="D21" s="106">
        <f>'２区'!R23</f>
        <v>0</v>
      </c>
      <c r="E21" s="106">
        <f>'３区'!R23</f>
        <v>0</v>
      </c>
      <c r="F21" s="106">
        <f>'４区'!R23</f>
        <v>0</v>
      </c>
      <c r="G21" s="106">
        <f>'５区'!R23</f>
        <v>0</v>
      </c>
      <c r="I21" s="106" t="e">
        <f t="shared" si="0"/>
        <v>#N/A</v>
      </c>
      <c r="J21" s="106" t="e">
        <f t="shared" si="1"/>
        <v>#N/A</v>
      </c>
      <c r="K21" s="106" t="e">
        <f t="shared" si="2"/>
        <v>#N/A</v>
      </c>
      <c r="L21" s="106" t="e">
        <f t="shared" si="3"/>
        <v>#N/A</v>
      </c>
      <c r="M21" s="106" t="e">
        <f t="shared" si="4"/>
        <v>#N/A</v>
      </c>
      <c r="N21" s="107">
        <v>20</v>
      </c>
    </row>
    <row r="22" spans="1:14" ht="14.25">
      <c r="A22">
        <f>'登録'!A25</f>
        <v>0</v>
      </c>
      <c r="B22">
        <f>'登録'!B25</f>
        <v>0</v>
      </c>
      <c r="C22" s="106">
        <f>'１区'!R24</f>
        <v>0</v>
      </c>
      <c r="D22" s="106">
        <f>'２区'!R24</f>
        <v>0</v>
      </c>
      <c r="E22" s="106">
        <f>'３区'!R24</f>
        <v>0</v>
      </c>
      <c r="F22" s="106">
        <f>'４区'!R24</f>
        <v>0</v>
      </c>
      <c r="G22" s="106">
        <f>'５区'!R24</f>
        <v>0</v>
      </c>
      <c r="I22" s="106" t="e">
        <f t="shared" si="0"/>
        <v>#N/A</v>
      </c>
      <c r="J22" s="106" t="e">
        <f t="shared" si="1"/>
        <v>#N/A</v>
      </c>
      <c r="K22" s="106" t="e">
        <f t="shared" si="2"/>
        <v>#N/A</v>
      </c>
      <c r="L22" s="106" t="e">
        <f t="shared" si="3"/>
        <v>#N/A</v>
      </c>
      <c r="M22" s="106" t="e">
        <f t="shared" si="4"/>
        <v>#N/A</v>
      </c>
      <c r="N22" s="107">
        <v>21</v>
      </c>
    </row>
    <row r="23" spans="1:14" ht="14.25">
      <c r="A23">
        <f>'登録'!A26</f>
        <v>0</v>
      </c>
      <c r="B23">
        <f>'登録'!B26</f>
        <v>0</v>
      </c>
      <c r="C23" s="106">
        <f>'１区'!R25</f>
        <v>0</v>
      </c>
      <c r="D23" s="106">
        <f>'２区'!R25</f>
        <v>0</v>
      </c>
      <c r="E23" s="106">
        <f>'３区'!R25</f>
        <v>0</v>
      </c>
      <c r="F23" s="106">
        <f>'４区'!R25</f>
        <v>0</v>
      </c>
      <c r="G23" s="106">
        <f>'５区'!R25</f>
        <v>0</v>
      </c>
      <c r="I23" s="106" t="e">
        <f t="shared" si="0"/>
        <v>#N/A</v>
      </c>
      <c r="J23" s="106" t="e">
        <f t="shared" si="1"/>
        <v>#N/A</v>
      </c>
      <c r="K23" s="106" t="e">
        <f t="shared" si="2"/>
        <v>#N/A</v>
      </c>
      <c r="L23" s="106" t="e">
        <f t="shared" si="3"/>
        <v>#N/A</v>
      </c>
      <c r="M23" s="106" t="e">
        <f t="shared" si="4"/>
        <v>#N/A</v>
      </c>
      <c r="N23" s="107">
        <v>22</v>
      </c>
    </row>
    <row r="24" spans="1:14" ht="14.25">
      <c r="A24">
        <f>'登録'!A27</f>
        <v>0</v>
      </c>
      <c r="B24">
        <f>'登録'!B27</f>
        <v>0</v>
      </c>
      <c r="C24" s="106">
        <f>'１区'!R26</f>
        <v>0</v>
      </c>
      <c r="D24" s="106">
        <f>'２区'!R26</f>
        <v>0</v>
      </c>
      <c r="E24" s="106">
        <f>'３区'!R26</f>
        <v>0</v>
      </c>
      <c r="F24" s="106">
        <f>'４区'!R26</f>
        <v>0</v>
      </c>
      <c r="G24" s="106">
        <f>'５区'!R26</f>
        <v>0</v>
      </c>
      <c r="I24" s="106" t="e">
        <f t="shared" si="0"/>
        <v>#N/A</v>
      </c>
      <c r="J24" s="106" t="e">
        <f t="shared" si="1"/>
        <v>#N/A</v>
      </c>
      <c r="K24" s="106" t="e">
        <f t="shared" si="2"/>
        <v>#N/A</v>
      </c>
      <c r="L24" s="106" t="e">
        <f t="shared" si="3"/>
        <v>#N/A</v>
      </c>
      <c r="M24" s="106" t="e">
        <f t="shared" si="4"/>
        <v>#N/A</v>
      </c>
      <c r="N24" s="107">
        <v>23</v>
      </c>
    </row>
    <row r="25" spans="1:14" ht="14.25">
      <c r="A25">
        <f>'登録'!A28</f>
        <v>0</v>
      </c>
      <c r="B25">
        <f>'登録'!B28</f>
        <v>0</v>
      </c>
      <c r="C25" s="106">
        <f>'１区'!R27</f>
        <v>0</v>
      </c>
      <c r="D25" s="106">
        <f>'２区'!R27</f>
        <v>0</v>
      </c>
      <c r="E25" s="106">
        <f>'３区'!R27</f>
        <v>0</v>
      </c>
      <c r="F25" s="106">
        <f>'４区'!R27</f>
        <v>0</v>
      </c>
      <c r="G25" s="106">
        <f>'５区'!R27</f>
        <v>0</v>
      </c>
      <c r="I25" s="106" t="e">
        <f t="shared" si="0"/>
        <v>#N/A</v>
      </c>
      <c r="J25" s="106" t="e">
        <f t="shared" si="1"/>
        <v>#N/A</v>
      </c>
      <c r="K25" s="106" t="e">
        <f t="shared" si="2"/>
        <v>#N/A</v>
      </c>
      <c r="L25" s="106" t="e">
        <f t="shared" si="3"/>
        <v>#N/A</v>
      </c>
      <c r="M25" s="106" t="e">
        <f t="shared" si="4"/>
        <v>#N/A</v>
      </c>
      <c r="N25" s="107">
        <v>24</v>
      </c>
    </row>
    <row r="26" spans="1:14" ht="14.25">
      <c r="A26">
        <f>'登録'!A29</f>
        <v>0</v>
      </c>
      <c r="B26">
        <f>'登録'!B29</f>
        <v>0</v>
      </c>
      <c r="C26" s="106">
        <f>'１区'!R28</f>
        <v>0</v>
      </c>
      <c r="D26" s="106">
        <f>'２区'!R28</f>
        <v>0</v>
      </c>
      <c r="E26" s="106">
        <f>'３区'!R28</f>
        <v>0</v>
      </c>
      <c r="F26" s="106">
        <f>'４区'!R28</f>
        <v>0</v>
      </c>
      <c r="G26" s="106">
        <f>'５区'!R28</f>
        <v>0</v>
      </c>
      <c r="I26" s="106" t="e">
        <f t="shared" si="0"/>
        <v>#N/A</v>
      </c>
      <c r="J26" s="106" t="e">
        <f t="shared" si="1"/>
        <v>#N/A</v>
      </c>
      <c r="K26" s="106" t="e">
        <f t="shared" si="2"/>
        <v>#N/A</v>
      </c>
      <c r="L26" s="106" t="e">
        <f t="shared" si="3"/>
        <v>#N/A</v>
      </c>
      <c r="M26" s="106" t="e">
        <f t="shared" si="4"/>
        <v>#N/A</v>
      </c>
      <c r="N26" s="107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K11" sqref="K11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平成23年度　直鞍地区中学校　駅伝競走大会(女子）</v>
      </c>
    </row>
    <row r="2" spans="5:7" s="2" customFormat="1" ht="14.25">
      <c r="E2" s="1" t="s">
        <v>36</v>
      </c>
      <c r="G2" s="2" t="str">
        <f>'最初に'!C8</f>
        <v>平成23年10月8日（土）　９時３０分スタート</v>
      </c>
    </row>
    <row r="4" spans="1:11" ht="12">
      <c r="A4" s="13" t="s">
        <v>61</v>
      </c>
      <c r="B4" s="26" t="s">
        <v>62</v>
      </c>
      <c r="C4" s="3" t="s">
        <v>63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25">
        <v>2</v>
      </c>
      <c r="B5" s="27" t="s">
        <v>100</v>
      </c>
      <c r="C5" s="6" t="s">
        <v>114</v>
      </c>
      <c r="D5" s="6" t="s">
        <v>115</v>
      </c>
      <c r="E5" s="6" t="s">
        <v>116</v>
      </c>
      <c r="F5" s="6" t="s">
        <v>117</v>
      </c>
      <c r="G5" s="6" t="s">
        <v>118</v>
      </c>
      <c r="H5" s="6" t="s">
        <v>119</v>
      </c>
      <c r="I5" s="6" t="s">
        <v>120</v>
      </c>
      <c r="J5" s="6" t="s">
        <v>121</v>
      </c>
      <c r="K5" s="6" t="s">
        <v>122</v>
      </c>
    </row>
    <row r="6" spans="1:11" ht="19.5" customHeight="1">
      <c r="A6" s="25">
        <v>3</v>
      </c>
      <c r="B6" s="27" t="s">
        <v>101</v>
      </c>
      <c r="C6" s="6" t="s">
        <v>141</v>
      </c>
      <c r="D6" s="6" t="s">
        <v>142</v>
      </c>
      <c r="E6" s="6" t="s">
        <v>143</v>
      </c>
      <c r="F6" s="6" t="s">
        <v>144</v>
      </c>
      <c r="G6" s="6" t="s">
        <v>145</v>
      </c>
      <c r="H6" s="6" t="s">
        <v>146</v>
      </c>
      <c r="I6" s="6" t="s">
        <v>147</v>
      </c>
      <c r="J6" s="6"/>
      <c r="K6" s="6"/>
    </row>
    <row r="7" spans="1:11" ht="19.5" customHeight="1">
      <c r="A7" s="25">
        <v>6</v>
      </c>
      <c r="B7" s="27" t="s">
        <v>102</v>
      </c>
      <c r="C7" s="6" t="s">
        <v>123</v>
      </c>
      <c r="D7" s="6" t="s">
        <v>124</v>
      </c>
      <c r="E7" s="6" t="s">
        <v>125</v>
      </c>
      <c r="F7" s="6" t="s">
        <v>126</v>
      </c>
      <c r="G7" s="6" t="s">
        <v>127</v>
      </c>
      <c r="H7" s="6" t="s">
        <v>128</v>
      </c>
      <c r="I7" s="6" t="s">
        <v>129</v>
      </c>
      <c r="J7" s="6" t="s">
        <v>130</v>
      </c>
      <c r="K7" s="6" t="s">
        <v>131</v>
      </c>
    </row>
    <row r="8" spans="1:11" ht="19.5" customHeight="1">
      <c r="A8" s="25">
        <v>8</v>
      </c>
      <c r="B8" s="27" t="s">
        <v>103</v>
      </c>
      <c r="C8" s="6" t="s">
        <v>106</v>
      </c>
      <c r="D8" s="6" t="s">
        <v>107</v>
      </c>
      <c r="E8" s="6" t="s">
        <v>108</v>
      </c>
      <c r="F8" s="6" t="s">
        <v>109</v>
      </c>
      <c r="G8" s="6" t="s">
        <v>110</v>
      </c>
      <c r="H8" s="6" t="s">
        <v>111</v>
      </c>
      <c r="I8" s="6" t="s">
        <v>112</v>
      </c>
      <c r="J8" s="6" t="s">
        <v>113</v>
      </c>
      <c r="K8" s="6"/>
    </row>
    <row r="9" spans="1:11" ht="19.5" customHeight="1">
      <c r="A9" s="25">
        <v>9</v>
      </c>
      <c r="B9" s="27" t="s">
        <v>104</v>
      </c>
      <c r="C9" s="6" t="s">
        <v>132</v>
      </c>
      <c r="D9" s="6" t="s">
        <v>133</v>
      </c>
      <c r="E9" s="6" t="s">
        <v>134</v>
      </c>
      <c r="F9" s="6" t="s">
        <v>135</v>
      </c>
      <c r="G9" s="6" t="s">
        <v>136</v>
      </c>
      <c r="H9" s="6" t="s">
        <v>137</v>
      </c>
      <c r="I9" s="6" t="s">
        <v>138</v>
      </c>
      <c r="J9" s="6" t="s">
        <v>139</v>
      </c>
      <c r="K9" s="6" t="s">
        <v>140</v>
      </c>
    </row>
    <row r="10" spans="1:11" ht="19.5" customHeight="1">
      <c r="A10" s="25">
        <v>11</v>
      </c>
      <c r="B10" s="27" t="s">
        <v>105</v>
      </c>
      <c r="C10" s="6" t="s">
        <v>148</v>
      </c>
      <c r="D10" s="6" t="s">
        <v>149</v>
      </c>
      <c r="E10" s="6" t="s">
        <v>150</v>
      </c>
      <c r="F10" s="6" t="s">
        <v>151</v>
      </c>
      <c r="G10" s="6" t="s">
        <v>152</v>
      </c>
      <c r="H10" s="6" t="s">
        <v>153</v>
      </c>
      <c r="I10" s="6" t="s">
        <v>154</v>
      </c>
      <c r="J10" s="6" t="s">
        <v>155</v>
      </c>
      <c r="K10" s="6" t="s">
        <v>156</v>
      </c>
    </row>
    <row r="11" spans="1:11" ht="19.5" customHeight="1">
      <c r="A11" s="25"/>
      <c r="B11" s="27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25"/>
      <c r="B12" s="27"/>
      <c r="C12" s="6"/>
      <c r="D12" s="6"/>
      <c r="E12" s="6"/>
      <c r="F12" s="6"/>
      <c r="G12" s="6"/>
      <c r="H12" s="6"/>
      <c r="I12" s="6"/>
      <c r="J12" s="6"/>
      <c r="K12" s="6"/>
    </row>
    <row r="13" spans="1:11" ht="19.5" customHeight="1">
      <c r="A13" s="25"/>
      <c r="B13" s="27"/>
      <c r="C13" s="6"/>
      <c r="D13" s="6"/>
      <c r="E13" s="6"/>
      <c r="F13" s="6"/>
      <c r="G13" s="6"/>
      <c r="H13" s="6"/>
      <c r="I13" s="6"/>
      <c r="J13" s="6"/>
      <c r="K13" s="6"/>
    </row>
    <row r="14" spans="1:11" ht="19.5" customHeight="1">
      <c r="A14" s="25"/>
      <c r="B14" s="27"/>
      <c r="C14" s="6"/>
      <c r="D14" s="6"/>
      <c r="E14" s="6"/>
      <c r="F14" s="6"/>
      <c r="G14" s="6"/>
      <c r="H14" s="6"/>
      <c r="I14" s="6"/>
      <c r="J14" s="6"/>
      <c r="K14" s="6"/>
    </row>
    <row r="15" spans="1:11" ht="19.5" customHeight="1">
      <c r="A15" s="25"/>
      <c r="B15" s="27"/>
      <c r="C15" s="6"/>
      <c r="D15" s="6"/>
      <c r="E15" s="6"/>
      <c r="F15" s="6"/>
      <c r="G15" s="6"/>
      <c r="H15" s="6"/>
      <c r="I15" s="6"/>
      <c r="J15" s="6"/>
      <c r="K15" s="6"/>
    </row>
    <row r="16" spans="1:11" ht="19.5" customHeight="1">
      <c r="A16" s="25"/>
      <c r="B16" s="27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25"/>
      <c r="B17" s="27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>
      <c r="A18" s="25"/>
      <c r="B18" s="27"/>
      <c r="C18" s="6"/>
      <c r="D18" s="6"/>
      <c r="E18" s="6"/>
      <c r="F18" s="6"/>
      <c r="G18" s="6"/>
      <c r="H18" s="6"/>
      <c r="I18" s="6"/>
      <c r="J18" s="6"/>
      <c r="K18" s="6"/>
    </row>
    <row r="19" spans="1:11" ht="19.5" customHeight="1">
      <c r="A19" s="25"/>
      <c r="B19" s="27"/>
      <c r="C19" s="6"/>
      <c r="D19" s="6"/>
      <c r="E19" s="6"/>
      <c r="F19" s="6"/>
      <c r="G19" s="6"/>
      <c r="H19" s="6"/>
      <c r="I19" s="6"/>
      <c r="J19" s="6"/>
      <c r="K19" s="6"/>
    </row>
    <row r="20" spans="1:11" ht="19.5" customHeight="1">
      <c r="A20" s="25"/>
      <c r="B20" s="27"/>
      <c r="C20" s="6"/>
      <c r="D20" s="6"/>
      <c r="E20" s="6"/>
      <c r="F20" s="6"/>
      <c r="G20" s="6"/>
      <c r="H20" s="6"/>
      <c r="I20" s="6"/>
      <c r="J20" s="6"/>
      <c r="K20" s="6"/>
    </row>
    <row r="21" spans="1:11" ht="19.5" customHeight="1">
      <c r="A21" s="25"/>
      <c r="B21" s="27"/>
      <c r="C21" s="6"/>
      <c r="D21" s="6"/>
      <c r="E21" s="6"/>
      <c r="F21" s="6"/>
      <c r="G21" s="6"/>
      <c r="H21" s="6"/>
      <c r="I21" s="6"/>
      <c r="J21" s="6"/>
      <c r="K21" s="6"/>
    </row>
    <row r="22" spans="1:11" ht="19.5" customHeight="1">
      <c r="A22" s="25"/>
      <c r="B22" s="27"/>
      <c r="C22" s="6"/>
      <c r="D22" s="6"/>
      <c r="E22" s="6"/>
      <c r="F22" s="6"/>
      <c r="G22" s="6"/>
      <c r="H22" s="6"/>
      <c r="I22" s="6"/>
      <c r="J22" s="6"/>
      <c r="K22" s="6"/>
    </row>
    <row r="23" spans="1:11" ht="19.5" customHeight="1">
      <c r="A23" s="25"/>
      <c r="B23" s="27"/>
      <c r="C23" s="6"/>
      <c r="D23" s="6"/>
      <c r="E23" s="6"/>
      <c r="F23" s="6"/>
      <c r="G23" s="6"/>
      <c r="H23" s="6"/>
      <c r="I23" s="6"/>
      <c r="J23" s="6"/>
      <c r="K23" s="6"/>
    </row>
    <row r="24" spans="1:11" ht="19.5" customHeight="1">
      <c r="A24" s="25"/>
      <c r="B24" s="27"/>
      <c r="C24" s="6"/>
      <c r="D24" s="6"/>
      <c r="E24" s="6"/>
      <c r="F24" s="6"/>
      <c r="G24" s="6"/>
      <c r="H24" s="6"/>
      <c r="I24" s="6"/>
      <c r="J24" s="6"/>
      <c r="K24" s="6"/>
    </row>
    <row r="25" spans="1:11" ht="19.5" customHeight="1">
      <c r="A25" s="25"/>
      <c r="B25" s="27"/>
      <c r="C25" s="6"/>
      <c r="D25" s="6"/>
      <c r="E25" s="6"/>
      <c r="F25" s="6"/>
      <c r="G25" s="6"/>
      <c r="H25" s="6"/>
      <c r="I25" s="6"/>
      <c r="J25" s="6"/>
      <c r="K25" s="6"/>
    </row>
    <row r="26" spans="1:11" ht="19.5" customHeight="1">
      <c r="A26" s="25"/>
      <c r="B26" s="27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25"/>
      <c r="B27" s="27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25"/>
      <c r="B28" s="27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25"/>
      <c r="B29" s="27"/>
      <c r="C29" s="6"/>
      <c r="D29" s="6"/>
      <c r="E29" s="6"/>
      <c r="F29" s="6"/>
      <c r="G29" s="6"/>
      <c r="H29" s="6"/>
      <c r="I29" s="6"/>
      <c r="J29" s="6"/>
      <c r="K29" s="6"/>
    </row>
  </sheetData>
  <sheetProtection/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PageLayoutView="0" workbookViewId="0" topLeftCell="A1">
      <selection activeCell="E11" sqref="E11"/>
    </sheetView>
  </sheetViews>
  <sheetFormatPr defaultColWidth="9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平成23年度　直鞍地区中学校　駅伝競走大会(女子）</v>
      </c>
    </row>
    <row r="2" s="2" customFormat="1" ht="14.25">
      <c r="J2" s="1" t="s">
        <v>37</v>
      </c>
    </row>
    <row r="3" ht="14.25">
      <c r="M3" s="7" t="str">
        <f>'最初に'!C8</f>
        <v>平成23年10月8日（土）　９時３０分スタート</v>
      </c>
    </row>
    <row r="4" spans="1:21" ht="12">
      <c r="A4" s="3" t="s">
        <v>46</v>
      </c>
      <c r="B4" s="3" t="s">
        <v>47</v>
      </c>
      <c r="C4" s="3" t="s">
        <v>48</v>
      </c>
      <c r="D4" s="3" t="s">
        <v>49</v>
      </c>
      <c r="E4" s="3" t="s">
        <v>50</v>
      </c>
      <c r="F4" s="13" t="s">
        <v>61</v>
      </c>
      <c r="G4" s="26" t="s">
        <v>62</v>
      </c>
      <c r="H4" s="3" t="s">
        <v>63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2</v>
      </c>
      <c r="C5" s="6">
        <v>5</v>
      </c>
      <c r="D5" s="6">
        <v>3</v>
      </c>
      <c r="E5" s="6">
        <v>4</v>
      </c>
      <c r="F5" s="13">
        <f>IF('登録'!A5=0,"",'登録'!A5)</f>
        <v>2</v>
      </c>
      <c r="G5" s="26" t="str">
        <f>IF('登録'!B5="","",'登録'!B5)</f>
        <v>直方二</v>
      </c>
      <c r="H5" s="3" t="str">
        <f>IF('登録'!C5="","",'登録'!C5)</f>
        <v>佐藤　正弘</v>
      </c>
      <c r="I5" s="3" t="str">
        <f>IF(A5=0,"",LOOKUP(A5,'登録'!$D$4:$K$4,'登録'!$D5:$J5))</f>
        <v>新川　美空②</v>
      </c>
      <c r="J5" s="3" t="str">
        <f>IF(B5=0,"",LOOKUP(B5,'登録'!$D$4:$K$4,'登録'!$D5:$J5))</f>
        <v>中野　瑞穂②</v>
      </c>
      <c r="K5" s="3" t="str">
        <f>IF(C5=0,"",LOOKUP(C5,'登録'!$D$4:$K$4,'登録'!$D5:$J5))</f>
        <v>宮崎　美樹③</v>
      </c>
      <c r="L5" s="3" t="str">
        <f>IF(D5=0,"",LOOKUP(D5,'登録'!$D$4:$K$4,'登録'!$D5:$J5))</f>
        <v>中村　晴華②</v>
      </c>
      <c r="M5" s="3" t="str">
        <f>IF(E5=0,"",LOOKUP(E5,'登録'!$D$4:$K$4,'登録'!$D5:$J5))</f>
        <v>辻野　由希菜②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2</v>
      </c>
      <c r="C6" s="6">
        <v>4</v>
      </c>
      <c r="D6" s="6">
        <v>6</v>
      </c>
      <c r="E6" s="6">
        <v>3</v>
      </c>
      <c r="F6" s="13">
        <f>IF('登録'!A6=0,"",'登録'!A6)</f>
        <v>3</v>
      </c>
      <c r="G6" s="26" t="str">
        <f>IF('登録'!B6="","",'登録'!B6)</f>
        <v>直方三</v>
      </c>
      <c r="H6" s="3" t="str">
        <f>IF('登録'!C6="","",'登録'!C6)</f>
        <v>北川　裕子</v>
      </c>
      <c r="I6" s="3" t="str">
        <f>IF(A6=0,"",LOOKUP(A6,'登録'!$D$4:$K$4,'登録'!$D6:$K6))</f>
        <v>小林　桃③</v>
      </c>
      <c r="J6" s="3" t="str">
        <f>IF(B6=0,"",LOOKUP(B6,'登録'!$D$4:$K$4,'登録'!$D6:$K6))</f>
        <v>山田　楓③</v>
      </c>
      <c r="K6" s="3" t="str">
        <f>IF(C6=0,"",LOOKUP(C6,'登録'!$D$4:$K$4,'登録'!$D6:$K6))</f>
        <v>北里　綾音③</v>
      </c>
      <c r="L6" s="3" t="str">
        <f>IF(D6=0,"",LOOKUP(D6,'登録'!$D$4:$K$4,'登録'!$D6:$K6))</f>
        <v>片山　佳栄③</v>
      </c>
      <c r="M6" s="3" t="str">
        <f>IF(E6=0,"",LOOKUP(E6,'登録'!$D$4:$K$4,'登録'!$D6:$K6))</f>
        <v>入江　真衣③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4</v>
      </c>
      <c r="C7" s="6">
        <v>5</v>
      </c>
      <c r="D7" s="6">
        <v>2</v>
      </c>
      <c r="E7" s="6">
        <v>3</v>
      </c>
      <c r="F7" s="13">
        <f>IF('登録'!A7=0,"",'登録'!A7)</f>
        <v>6</v>
      </c>
      <c r="G7" s="26" t="str">
        <f>IF('登録'!B7="","",'登録'!B7)</f>
        <v>宮田光陵</v>
      </c>
      <c r="H7" s="3" t="str">
        <f>IF('登録'!C7="","",'登録'!C7)</f>
        <v>山地　貴博</v>
      </c>
      <c r="I7" s="3" t="str">
        <f>IF(A7=0,"",LOOKUP(A7,'登録'!$D$4:$K$4,'登録'!$D7:$K7))</f>
        <v>濱本　佳奈②</v>
      </c>
      <c r="J7" s="3" t="str">
        <f>IF(B7=0,"",LOOKUP(B7,'登録'!$D$4:$K$4,'登録'!$D7:$K7))</f>
        <v>中村　萌香①</v>
      </c>
      <c r="K7" s="3" t="str">
        <f>IF(C7=0,"",LOOKUP(C7,'登録'!$D$4:$K$4,'登録'!$D7:$K7))</f>
        <v>渡辺　悠花①</v>
      </c>
      <c r="L7" s="3" t="str">
        <f>IF(D7=0,"",LOOKUP(D7,'登録'!$D$4:$K$4,'登録'!$D7:$K7))</f>
        <v>米安　麻美②</v>
      </c>
      <c r="M7" s="3" t="str">
        <f>IF(E7=0,"",LOOKUP(E7,'登録'!$D$4:$K$4,'登録'!$D7:$K7))</f>
        <v>原　　朱音②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3</v>
      </c>
      <c r="C8" s="6">
        <v>2</v>
      </c>
      <c r="D8" s="6">
        <v>4</v>
      </c>
      <c r="E8" s="6">
        <v>5</v>
      </c>
      <c r="F8" s="13">
        <f>IF('登録'!A8=0,"",'登録'!A8)</f>
        <v>8</v>
      </c>
      <c r="G8" s="26" t="str">
        <f>IF('登録'!B8="","",'登録'!B8)</f>
        <v>小竹</v>
      </c>
      <c r="H8" s="3" t="str">
        <f>IF('登録'!C8="","",'登録'!C8)</f>
        <v>馬庭　健二</v>
      </c>
      <c r="I8" s="3" t="str">
        <f>IF(A8=0,"",LOOKUP(A8,'登録'!$D$4:$K$4,'登録'!$D8:$K8))</f>
        <v>花村　紅里③</v>
      </c>
      <c r="J8" s="3" t="str">
        <f>IF(B8=0,"",LOOKUP(B8,'登録'!$D$4:$K$4,'登録'!$D8:$K8))</f>
        <v>茨木　はな③</v>
      </c>
      <c r="K8" s="3" t="str">
        <f>IF(C8=0,"",LOOKUP(C8,'登録'!$D$4:$K$4,'登録'!$D8:$K8))</f>
        <v>鈴木　彩華③</v>
      </c>
      <c r="L8" s="3" t="str">
        <f>IF(D8=0,"",LOOKUP(D8,'登録'!$D$4:$K$4,'登録'!$D8:$K8))</f>
        <v>八尋　明日香①</v>
      </c>
      <c r="M8" s="3" t="str">
        <f>IF(E8=0,"",LOOKUP(E8,'登録'!$D$4:$K$4,'登録'!$D8:$K8))</f>
        <v>立花　薫乃①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13">
        <f>IF('登録'!A9=0,"",'登録'!A9)</f>
        <v>9</v>
      </c>
      <c r="G9" s="26" t="str">
        <f>IF('登録'!B9="","",'登録'!B9)</f>
        <v>鞍手北</v>
      </c>
      <c r="H9" s="3" t="str">
        <f>IF('登録'!C9="","",'登録'!C9)</f>
        <v>徳永　真次</v>
      </c>
      <c r="I9" s="3" t="str">
        <f>IF(A9=0,"",LOOKUP(A9,'登録'!$D$4:$K$4,'登録'!$D9:$K9))</f>
        <v>大村　奈実希②</v>
      </c>
      <c r="J9" s="3" t="str">
        <f>IF(B9=0,"",LOOKUP(B9,'登録'!$D$4:$K$4,'登録'!$D9:$K9))</f>
        <v>池田　飛鳥①</v>
      </c>
      <c r="K9" s="3" t="str">
        <f>IF(C9=0,"",LOOKUP(C9,'登録'!$D$4:$K$4,'登録'!$D9:$K9))</f>
        <v>舟津　琴美①</v>
      </c>
      <c r="L9" s="3" t="str">
        <f>IF(D9=0,"",LOOKUP(D9,'登録'!$D$4:$K$4,'登録'!$D9:$K9))</f>
        <v>和泉　瑛里①</v>
      </c>
      <c r="M9" s="3" t="str">
        <f>IF(E9=0,"",LOOKUP(E9,'登録'!$D$4:$K$4,'登録'!$D9:$K9))</f>
        <v>森　海波②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2</v>
      </c>
      <c r="C10" s="6">
        <v>3</v>
      </c>
      <c r="D10" s="6">
        <v>5</v>
      </c>
      <c r="E10" s="6">
        <v>4</v>
      </c>
      <c r="F10" s="13">
        <f>IF('登録'!A10=0,"",'登録'!A10)</f>
        <v>11</v>
      </c>
      <c r="G10" s="26" t="str">
        <f>IF('登録'!B10="","",'登録'!B10)</f>
        <v>若宮</v>
      </c>
      <c r="H10" s="3" t="str">
        <f>IF('登録'!C10="","",'登録'!C10)</f>
        <v>秀島　淳一</v>
      </c>
      <c r="I10" s="3" t="str">
        <f>IF(A10=0,"",LOOKUP(A10,'登録'!$D$4:$K$4,'登録'!$D10:$K10))</f>
        <v>吉岡　茉里恵①</v>
      </c>
      <c r="J10" s="3" t="str">
        <f>IF(B10=0,"",LOOKUP(B10,'登録'!$D$4:$K$4,'登録'!$D10:$K10))</f>
        <v>神田　侑香①</v>
      </c>
      <c r="K10" s="3" t="str">
        <f>IF(C10=0,"",LOOKUP(C10,'登録'!$D$4:$K$4,'登録'!$D10:$K10))</f>
        <v>才田　真寧①</v>
      </c>
      <c r="L10" s="3" t="str">
        <f>IF(D10=0,"",LOOKUP(D10,'登録'!$D$4:$K$4,'登録'!$D10:$K10))</f>
        <v>牧　千陽①</v>
      </c>
      <c r="M10" s="3" t="str">
        <f>IF(E10=0,"",LOOKUP(E10,'登録'!$D$4:$K$4,'登録'!$D10:$K10))</f>
        <v>野見山　未妃①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/>
      <c r="B11" s="6"/>
      <c r="C11" s="6"/>
      <c r="D11" s="6"/>
      <c r="E11" s="6"/>
      <c r="F11" s="13">
        <f>IF('登録'!A11=0,"",'登録'!A11)</f>
      </c>
      <c r="G11" s="26">
        <f>IF('登録'!B11="","",'登録'!B11)</f>
      </c>
      <c r="H11" s="3">
        <f>IF('登録'!C11="","",'登録'!C11)</f>
      </c>
      <c r="I11" s="3">
        <f>IF(A11=0,"",LOOKUP(A11,'登録'!$D$4:$K$4,'登録'!$D11:$K11))</f>
      </c>
      <c r="J11" s="3">
        <f>IF(B11=0,"",LOOKUP(B11,'登録'!$D$4:$K$4,'登録'!$D11:$K11))</f>
      </c>
      <c r="K11" s="3">
        <f>IF(C11=0,"",LOOKUP(C11,'登録'!$D$4:$K$4,'登録'!$D11:$K11))</f>
      </c>
      <c r="L11" s="3">
        <f>IF(D11=0,"",LOOKUP(D11,'登録'!$D$4:$K$4,'登録'!$D11:$K11))</f>
      </c>
      <c r="M11" s="3">
        <f>IF(E11=0,"",LOOKUP(E11,'登録'!$D$4:$K$4,'登録'!$D11:$K11))</f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/>
      <c r="B12" s="6"/>
      <c r="C12" s="6"/>
      <c r="D12" s="6"/>
      <c r="E12" s="6"/>
      <c r="F12" s="13">
        <f>IF('登録'!A12=0,"",'登録'!A12)</f>
      </c>
      <c r="G12" s="26">
        <f>IF('登録'!B12="","",'登録'!B12)</f>
      </c>
      <c r="H12" s="3">
        <f>IF('登録'!C12="","",'登録'!C12)</f>
      </c>
      <c r="I12" s="3">
        <f>IF(A12=0,"",LOOKUP(A12,'登録'!$D$4:$K$4,'登録'!$D12:$K12))</f>
      </c>
      <c r="J12" s="3">
        <f>IF(B12=0,"",LOOKUP(B12,'登録'!$D$4:$K$4,'登録'!$D12:$K12))</f>
      </c>
      <c r="K12" s="3">
        <f>IF(C12=0,"",LOOKUP(C12,'登録'!$D$4:$K$4,'登録'!$D12:$K12))</f>
      </c>
      <c r="L12" s="3">
        <f>IF(D12=0,"",LOOKUP(D12,'登録'!$D$4:$K$4,'登録'!$D12:$K12))</f>
      </c>
      <c r="M12" s="3">
        <f>IF(E12=0,"",LOOKUP(E12,'登録'!$D$4:$K$4,'登録'!$D12:$K12))</f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/>
      <c r="B13" s="6"/>
      <c r="C13" s="6"/>
      <c r="D13" s="6"/>
      <c r="E13" s="6"/>
      <c r="F13" s="13">
        <f>IF('登録'!A13=0,"",'登録'!A13)</f>
      </c>
      <c r="G13" s="26">
        <f>IF('登録'!B13="","",'登録'!B13)</f>
      </c>
      <c r="H13" s="3">
        <f>IF('登録'!C13="","",'登録'!C13)</f>
      </c>
      <c r="I13" s="3">
        <f>IF(A13=0,"",LOOKUP(A13,'登録'!$D$4:$K$4,'登録'!$D13:$K13))</f>
      </c>
      <c r="J13" s="3">
        <f>IF(B13=0,"",LOOKUP(B13,'登録'!$D$4:$K$4,'登録'!$D13:$K13))</f>
      </c>
      <c r="K13" s="3">
        <f>IF(C13=0,"",LOOKUP(C13,'登録'!$D$4:$K$4,'登録'!$D13:$K13))</f>
      </c>
      <c r="L13" s="3">
        <f>IF(D13=0,"",LOOKUP(D13,'登録'!$D$4:$K$4,'登録'!$D13:$K13))</f>
      </c>
      <c r="M13" s="3">
        <f>IF(E13=0,"",LOOKUP(E13,'登録'!$D$4:$K$4,'登録'!$D13:$K13))</f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/>
      <c r="B14" s="6"/>
      <c r="C14" s="6"/>
      <c r="D14" s="6"/>
      <c r="E14" s="6"/>
      <c r="F14" s="13">
        <f>IF('登録'!A14=0,"",'登録'!A14)</f>
      </c>
      <c r="G14" s="26">
        <f>IF('登録'!B14="","",'登録'!B14)</f>
      </c>
      <c r="H14" s="3">
        <f>IF('登録'!C14="","",'登録'!C14)</f>
      </c>
      <c r="I14" s="3">
        <f>IF(A14=0,"",LOOKUP(A14,'登録'!$D$4:$K$4,'登録'!$D14:$K14))</f>
      </c>
      <c r="J14" s="3">
        <f>IF(B14=0,"",LOOKUP(B14,'登録'!$D$4:$K$4,'登録'!$D14:$K14))</f>
      </c>
      <c r="K14" s="3">
        <f>IF(C14=0,"",LOOKUP(C14,'登録'!$D$4:$K$4,'登録'!$D14:$K14))</f>
      </c>
      <c r="L14" s="3">
        <f>IF(D14=0,"",LOOKUP(D14,'登録'!$D$4:$K$4,'登録'!$D14:$K14))</f>
      </c>
      <c r="M14" s="3">
        <f>IF(E14=0,"",LOOKUP(E14,'登録'!$D$4:$K$4,'登録'!$D14:$K14))</f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/>
      <c r="B15" s="6"/>
      <c r="C15" s="6"/>
      <c r="D15" s="6"/>
      <c r="E15" s="6"/>
      <c r="F15" s="13">
        <f>IF('登録'!A15=0,"",'登録'!A15)</f>
      </c>
      <c r="G15" s="26">
        <f>IF('登録'!B15="","",'登録'!B15)</f>
      </c>
      <c r="H15" s="3">
        <f>IF('登録'!C15="","",'登録'!C15)</f>
      </c>
      <c r="I15" s="3">
        <f>IF(A15=0,"",LOOKUP(A15,'登録'!$D$4:$K$4,'登録'!$D15:$K15))</f>
      </c>
      <c r="J15" s="3">
        <f>IF(B15=0,"",LOOKUP(B15,'登録'!$D$4:$K$4,'登録'!$D15:$K15))</f>
      </c>
      <c r="K15" s="3">
        <f>IF(C15=0,"",LOOKUP(C15,'登録'!$D$4:$K$4,'登録'!$D15:$K15))</f>
      </c>
      <c r="L15" s="3">
        <f>IF(D15=0,"",LOOKUP(D15,'登録'!$D$4:$K$4,'登録'!$D15:$K15))</f>
      </c>
      <c r="M15" s="3">
        <f>IF(E15=0,"",LOOKUP(E15,'登録'!$D$4:$K$4,'登録'!$D15:$K15))</f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/>
      <c r="B16" s="6"/>
      <c r="C16" s="6"/>
      <c r="D16" s="6"/>
      <c r="E16" s="6"/>
      <c r="F16" s="13">
        <f>IF('登録'!A16=0,"",'登録'!A16)</f>
      </c>
      <c r="G16" s="26">
        <f>IF('登録'!B16="","",'登録'!B16)</f>
      </c>
      <c r="H16" s="3">
        <f>IF('登録'!C16="","",'登録'!C16)</f>
      </c>
      <c r="I16" s="3">
        <f>IF(A16=0,"",LOOKUP(A16,'登録'!$D$4:$K$4,'登録'!$D16:$K16))</f>
      </c>
      <c r="J16" s="3">
        <f>IF(B16=0,"",LOOKUP(B16,'登録'!$D$4:$K$4,'登録'!$D16:$K16))</f>
      </c>
      <c r="K16" s="3">
        <f>IF(C16=0,"",LOOKUP(C16,'登録'!$D$4:$K$4,'登録'!$D16:$K16))</f>
      </c>
      <c r="L16" s="3">
        <f>IF(D16=0,"",LOOKUP(D16,'登録'!$D$4:$K$4,'登録'!$D16:$K16))</f>
      </c>
      <c r="M16" s="3">
        <f>IF(E16=0,"",LOOKUP(E16,'登録'!$D$4:$K$4,'登録'!$D16:$K16))</f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/>
      <c r="B17" s="6"/>
      <c r="C17" s="6"/>
      <c r="D17" s="6"/>
      <c r="E17" s="6"/>
      <c r="F17" s="13">
        <f>IF('登録'!A17=0,"",'登録'!A17)</f>
      </c>
      <c r="G17" s="26">
        <f>IF('登録'!B17="","",'登録'!B17)</f>
      </c>
      <c r="H17" s="3">
        <f>IF('登録'!C17="","",'登録'!C17)</f>
      </c>
      <c r="I17" s="3">
        <f>IF(A17=0,"",LOOKUP(A17,'登録'!$D$4:$K$4,'登録'!$D17:$K17))</f>
      </c>
      <c r="J17" s="3">
        <f>IF(B17=0,"",LOOKUP(B17,'登録'!$D$4:$K$4,'登録'!$D17:$K17))</f>
      </c>
      <c r="K17" s="3">
        <f>IF(C17=0,"",LOOKUP(C17,'登録'!$D$4:$K$4,'登録'!$D17:$K17))</f>
      </c>
      <c r="L17" s="3">
        <f>IF(D17=0,"",LOOKUP(D17,'登録'!$D$4:$K$4,'登録'!$D17:$K17))</f>
      </c>
      <c r="M17" s="3">
        <f>IF(E17=0,"",LOOKUP(E17,'登録'!$D$4:$K$4,'登録'!$D17:$K17))</f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/>
      <c r="B18" s="6"/>
      <c r="C18" s="6"/>
      <c r="D18" s="6"/>
      <c r="E18" s="6"/>
      <c r="F18" s="13">
        <f>IF('登録'!A18=0,"",'登録'!A18)</f>
      </c>
      <c r="G18" s="26">
        <f>IF('登録'!B18="","",'登録'!B18)</f>
      </c>
      <c r="H18" s="3">
        <f>IF('登録'!C18="","",'登録'!C18)</f>
      </c>
      <c r="I18" s="3">
        <f>IF(A18=0,"",LOOKUP(A18,'登録'!$D$4:$K$4,'登録'!$D18:$K18))</f>
      </c>
      <c r="J18" s="3">
        <f>IF(B18=0,"",LOOKUP(B18,'登録'!$D$4:$K$4,'登録'!$D18:$K18))</f>
      </c>
      <c r="K18" s="3">
        <f>IF(C18=0,"",LOOKUP(C18,'登録'!$D$4:$K$4,'登録'!$D18:$K18))</f>
      </c>
      <c r="L18" s="3">
        <f>IF(D18=0,"",LOOKUP(D18,'登録'!$D$4:$K$4,'登録'!$D18:$K18))</f>
      </c>
      <c r="M18" s="3">
        <f>IF(E18=0,"",LOOKUP(E18,'登録'!$D$4:$K$4,'登録'!$D18:$K18))</f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/>
      <c r="B19" s="6"/>
      <c r="C19" s="6"/>
      <c r="D19" s="6"/>
      <c r="E19" s="6"/>
      <c r="F19" s="13">
        <f>IF('登録'!A19=0,"",'登録'!A19)</f>
      </c>
      <c r="G19" s="26">
        <f>IF('登録'!B19="","",'登録'!B19)</f>
      </c>
      <c r="H19" s="3">
        <f>IF('登録'!C19="","",'登録'!C19)</f>
      </c>
      <c r="I19" s="3">
        <f>IF(A19=0,"",LOOKUP(A19,'登録'!$D$4:$K$4,'登録'!$D19:$K19))</f>
      </c>
      <c r="J19" s="3">
        <f>IF(B19=0,"",LOOKUP(B19,'登録'!$D$4:$K$4,'登録'!$D19:$K19))</f>
      </c>
      <c r="K19" s="3">
        <f>IF(C19=0,"",LOOKUP(C19,'登録'!$D$4:$K$4,'登録'!$D19:$K19))</f>
      </c>
      <c r="L19" s="3">
        <f>IF(D19=0,"",LOOKUP(D19,'登録'!$D$4:$K$4,'登録'!$D19:$K19))</f>
      </c>
      <c r="M19" s="3">
        <f>IF(E19=0,"",LOOKUP(E19,'登録'!$D$4:$K$4,'登録'!$D19:$K19))</f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/>
      <c r="B20" s="6"/>
      <c r="C20" s="6"/>
      <c r="D20" s="6"/>
      <c r="E20" s="6"/>
      <c r="F20" s="13">
        <f>IF('登録'!A20=0,"",'登録'!A20)</f>
      </c>
      <c r="G20" s="26">
        <f>IF('登録'!B20="","",'登録'!B20)</f>
      </c>
      <c r="H20" s="3">
        <f>IF('登録'!C20="","",'登録'!C20)</f>
      </c>
      <c r="I20" s="3">
        <f>IF(A20=0,"",LOOKUP(A20,'登録'!$D$4:$K$4,'登録'!$D20:$K20))</f>
      </c>
      <c r="J20" s="3">
        <f>IF(B20=0,"",LOOKUP(B20,'登録'!$D$4:$K$4,'登録'!$D20:$K20))</f>
      </c>
      <c r="K20" s="3">
        <f>IF(C20=0,"",LOOKUP(C20,'登録'!$D$4:$K$4,'登録'!$D20:$K20))</f>
      </c>
      <c r="L20" s="3">
        <f>IF(D20=0,"",LOOKUP(D20,'登録'!$D$4:$K$4,'登録'!$D20:$K20))</f>
      </c>
      <c r="M20" s="3">
        <f>IF(E20=0,"",LOOKUP(E20,'登録'!$D$4:$K$4,'登録'!$D20:$K20))</f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6">
        <f>IF('登録'!B21="","",'登録'!B21)</f>
      </c>
      <c r="H21" s="3">
        <f>IF('登録'!C21="","",'登録'!C21)</f>
      </c>
      <c r="I21" s="3">
        <f>IF(A21=0,"",LOOKUP(A21,'登録'!$D$4:$K$4,'登録'!$D21:$J21))</f>
      </c>
      <c r="J21" s="3">
        <f>IF(B21=0,"",LOOKUP(B21,'登録'!$D$4:$K$4,'登録'!$D21:$J21))</f>
      </c>
      <c r="K21" s="3">
        <f>IF(C21=0,"",LOOKUP(C21,'登録'!$D$4:$K$4,'登録'!$D21:$J21))</f>
      </c>
      <c r="L21" s="3">
        <f>IF(D21=0,"",LOOKUP(D21,'登録'!$D$4:$K$4,'登録'!$D21:$J21))</f>
      </c>
      <c r="M21" s="3">
        <f>IF(E21=0,"",LOOKUP(E21,'登録'!$D$4:$K$4,'登録'!$D21:$J21))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6">
        <f>IF('登録'!B22="","",'登録'!B22)</f>
      </c>
      <c r="H22" s="3">
        <f>IF('登録'!C22="","",'登録'!C22)</f>
      </c>
      <c r="I22" s="3">
        <f>IF(A22=0,"",LOOKUP(A22,'登録'!$D$4:$K$4,'登録'!$D22:$K22))</f>
      </c>
      <c r="J22" s="3">
        <f>IF(B22=0,"",LOOKUP(B22,'登録'!$D$4:$K$4,'登録'!$D22:$K22))</f>
      </c>
      <c r="K22" s="3">
        <f>IF(C22=0,"",LOOKUP(C22,'登録'!$D$4:$K$4,'登録'!$D22:$K22))</f>
      </c>
      <c r="L22" s="3">
        <f>IF(D22=0,"",LOOKUP(D22,'登録'!$D$4:$K$4,'登録'!$D22:$K22))</f>
      </c>
      <c r="M22" s="3">
        <f>IF(E22=0,"",LOOKUP(E22,'登録'!$D$4:$K$4,'登録'!$D22:$K22))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6">
        <f>IF('登録'!B23="","",'登録'!B23)</f>
      </c>
      <c r="H23" s="3">
        <f>IF('登録'!C23="","",'登録'!C23)</f>
      </c>
      <c r="I23" s="3">
        <f>IF(A23=0,"",LOOKUP(A23,'登録'!$D$4:$K$4,'登録'!$D23:$K23))</f>
      </c>
      <c r="J23" s="3">
        <f>IF(B23=0,"",LOOKUP(B23,'登録'!$D$4:$K$4,'登録'!$D23:$K23))</f>
      </c>
      <c r="K23" s="3">
        <f>IF(C23=0,"",LOOKUP(C23,'登録'!$D$4:$K$4,'登録'!$D23:$K23))</f>
      </c>
      <c r="L23" s="3">
        <f>IF(D23=0,"",LOOKUP(D23,'登録'!$D$4:$K$4,'登録'!$D23:$K23))</f>
      </c>
      <c r="M23" s="3">
        <f>IF(E23=0,"",LOOKUP(E23,'登録'!$D$4:$K$4,'登録'!$D23:$K23))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6">
        <f>IF('登録'!B24="","",'登録'!B24)</f>
      </c>
      <c r="H24" s="3">
        <f>IF('登録'!C24="","",'登録'!C24)</f>
      </c>
      <c r="I24" s="3">
        <f>IF(A24=0,"",LOOKUP(A24,'登録'!$D$4:$K$4,'登録'!$D24:$J24))</f>
      </c>
      <c r="J24" s="3">
        <f>IF(B24=0,"",LOOKUP(B24,'登録'!$D$4:$K$4,'登録'!$D24:$J24))</f>
      </c>
      <c r="K24" s="3">
        <f>IF(C24=0,"",LOOKUP(C24,'登録'!$D$4:$K$4,'登録'!$D24:$J24))</f>
      </c>
      <c r="L24" s="3">
        <f>IF(D24=0,"",LOOKUP(D24,'登録'!$D$4:$K$4,'登録'!$D24:$J24))</f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6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6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6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6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6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sheetProtection/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A10" sqref="A10:IV28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3.8984375" style="48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7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10:06</v>
      </c>
      <c r="T1" s="60"/>
      <c r="U1" s="61"/>
      <c r="W1" s="47"/>
      <c r="X1" s="47"/>
      <c r="Y1" s="47"/>
      <c r="Z1" s="49">
        <f>AB1*60+AC1</f>
        <v>606</v>
      </c>
      <c r="AA1" s="47"/>
      <c r="AB1" s="50">
        <f>'最初に'!F18</f>
        <v>10</v>
      </c>
      <c r="AC1" s="51">
        <f>'最初に'!H18</f>
        <v>6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45" t="s">
        <v>67</v>
      </c>
      <c r="D3" s="146"/>
      <c r="E3" s="147"/>
      <c r="F3" s="52" t="s">
        <v>83</v>
      </c>
      <c r="H3" s="49" t="s">
        <v>25</v>
      </c>
      <c r="I3" s="148" t="s">
        <v>26</v>
      </c>
      <c r="J3" s="148"/>
      <c r="K3" s="148"/>
      <c r="L3" s="49"/>
      <c r="N3" s="74"/>
      <c r="O3" s="59"/>
      <c r="P3" s="75"/>
      <c r="Q3" s="149" t="s">
        <v>68</v>
      </c>
      <c r="R3" s="150"/>
      <c r="S3" s="149" t="s">
        <v>69</v>
      </c>
      <c r="T3" s="151"/>
      <c r="U3" s="152"/>
      <c r="W3" s="49" t="s">
        <v>43</v>
      </c>
      <c r="X3" s="49" t="s">
        <v>44</v>
      </c>
      <c r="Y3" s="49" t="s">
        <v>81</v>
      </c>
      <c r="Z3" s="49" t="s">
        <v>82</v>
      </c>
      <c r="AA3" s="49" t="s">
        <v>22</v>
      </c>
      <c r="AB3" s="148" t="s">
        <v>23</v>
      </c>
      <c r="AC3" s="148"/>
    </row>
    <row r="4" spans="1:29" ht="19.5" customHeight="1">
      <c r="A4" s="52">
        <v>1</v>
      </c>
      <c r="B4" s="6">
        <v>9</v>
      </c>
      <c r="C4" s="10"/>
      <c r="D4" s="11">
        <v>10</v>
      </c>
      <c r="E4" s="12">
        <v>51</v>
      </c>
      <c r="F4" s="6"/>
      <c r="H4" s="49">
        <f aca="true" t="shared" si="0" ref="H4:H9">N4</f>
        <v>2</v>
      </c>
      <c r="I4" s="49">
        <f>INDEX(C$4:C$28,MATCH($H4,$B$4:$B$28,0),1)</f>
        <v>0</v>
      </c>
      <c r="J4" s="49">
        <f>INDEX(D$4:D$28,MATCH($H4,$B$4:$B$28,0),1)</f>
        <v>12</v>
      </c>
      <c r="K4" s="49">
        <f>INDEX(E$4:E$28,MATCH($H4,$B$4:$B$28,0),1)</f>
        <v>57</v>
      </c>
      <c r="L4" s="49">
        <f>INDEX(F$4:F$28,MATCH($H4,$B$4:$B$28,0),1)</f>
        <v>0</v>
      </c>
      <c r="N4" s="64">
        <f>IF('登録'!A5=0,"",'登録'!A5)</f>
        <v>2</v>
      </c>
      <c r="O4" s="14" t="str">
        <f>IF('登録'!B5="","",'登録'!B5)</f>
        <v>直方二</v>
      </c>
      <c r="P4" s="26" t="str">
        <f>オーダー!I5</f>
        <v>新川　美空②</v>
      </c>
      <c r="Q4" s="8" t="str">
        <f aca="true" t="shared" si="1" ref="Q4:Q9">TEXT(TIME(,AB4,AC4),"H:MM:SS")</f>
        <v>0:12:57</v>
      </c>
      <c r="R4" s="9">
        <f aca="true" t="shared" si="2" ref="R4:R9">RANK(AA4,AA$4:AA$28,1)+L4</f>
        <v>5</v>
      </c>
      <c r="S4" s="8" t="str">
        <f aca="true" t="shared" si="3" ref="S4:S9">RIGHT("  "&amp;TEXT(AB4,"##"),2)&amp;":"&amp;RIGHT(TEXT(AC4+100,"##"),2)</f>
        <v>12:57</v>
      </c>
      <c r="T4" s="98">
        <f aca="true" t="shared" si="4" ref="T4:T9">IF(Z4&gt;Z$1,"",IF(Z4&lt;Z$1,"新","タイ"))</f>
      </c>
      <c r="U4" s="65">
        <f aca="true" t="shared" si="5" ref="U4:U9">RANK(Z4,Z$4:Z$28,1)+L4</f>
        <v>5</v>
      </c>
      <c r="W4" s="49">
        <v>0</v>
      </c>
      <c r="X4" s="49">
        <f>I4*3600+J4*60+K4</f>
        <v>777</v>
      </c>
      <c r="Y4" s="49">
        <f aca="true" t="shared" si="6" ref="Y4:Y9">IF(X4&lt;$X$30,X4,$X$30)</f>
        <v>777</v>
      </c>
      <c r="Z4" s="49">
        <f aca="true" t="shared" si="7" ref="Z4:Z9">IF(H4=0,"",X4-W4)</f>
        <v>777</v>
      </c>
      <c r="AA4" s="49">
        <f aca="true" t="shared" si="8" ref="AA4:AA9">IF(H4=0,"",Z4)</f>
        <v>777</v>
      </c>
      <c r="AB4" s="50">
        <f aca="true" t="shared" si="9" ref="AB4:AB9">INT(Z4/60)</f>
        <v>12</v>
      </c>
      <c r="AC4" s="51">
        <f aca="true" t="shared" si="10" ref="AC4:AC9">Z4-AB4*60</f>
        <v>57</v>
      </c>
    </row>
    <row r="5" spans="1:29" ht="19.5" customHeight="1">
      <c r="A5" s="52">
        <v>2</v>
      </c>
      <c r="B5" s="6">
        <v>3</v>
      </c>
      <c r="C5" s="10"/>
      <c r="D5" s="11">
        <v>11</v>
      </c>
      <c r="E5" s="12">
        <v>7</v>
      </c>
      <c r="F5" s="6"/>
      <c r="H5" s="49">
        <f t="shared" si="0"/>
        <v>3</v>
      </c>
      <c r="I5" s="49">
        <f aca="true" t="shared" si="11" ref="I5:K8">INDEX(C$4:C$28,MATCH($H5,$B$4:$B$28,0),1)</f>
        <v>0</v>
      </c>
      <c r="J5" s="49">
        <f t="shared" si="11"/>
        <v>11</v>
      </c>
      <c r="K5" s="49">
        <f t="shared" si="11"/>
        <v>7</v>
      </c>
      <c r="L5" s="49">
        <f>INDEX(F$4:F$28,MATCH($H5,$B$4:$B$28,0),1)</f>
        <v>0</v>
      </c>
      <c r="N5" s="64">
        <f>IF('登録'!A6=0,"",'登録'!A6)</f>
        <v>3</v>
      </c>
      <c r="O5" s="14" t="str">
        <f>IF('登録'!B6="","",'登録'!B6)</f>
        <v>直方三</v>
      </c>
      <c r="P5" s="26" t="str">
        <f>オーダー!I6</f>
        <v>小林　桃③</v>
      </c>
      <c r="Q5" s="8" t="str">
        <f t="shared" si="1"/>
        <v>0:11:07</v>
      </c>
      <c r="R5" s="9">
        <f t="shared" si="2"/>
        <v>2</v>
      </c>
      <c r="S5" s="8" t="str">
        <f t="shared" si="3"/>
        <v>11:07</v>
      </c>
      <c r="T5" s="98">
        <f t="shared" si="4"/>
      </c>
      <c r="U5" s="65">
        <f t="shared" si="5"/>
        <v>2</v>
      </c>
      <c r="W5" s="49">
        <v>0</v>
      </c>
      <c r="X5" s="49">
        <f>I5*3600+J5*60+K5</f>
        <v>667</v>
      </c>
      <c r="Y5" s="49">
        <f t="shared" si="6"/>
        <v>667</v>
      </c>
      <c r="Z5" s="49">
        <f t="shared" si="7"/>
        <v>667</v>
      </c>
      <c r="AA5" s="49">
        <f t="shared" si="8"/>
        <v>667</v>
      </c>
      <c r="AB5" s="50">
        <f t="shared" si="9"/>
        <v>11</v>
      </c>
      <c r="AC5" s="51">
        <f t="shared" si="10"/>
        <v>7</v>
      </c>
    </row>
    <row r="6" spans="1:29" ht="19.5" customHeight="1">
      <c r="A6" s="52">
        <v>3</v>
      </c>
      <c r="B6" s="6">
        <v>11</v>
      </c>
      <c r="C6" s="10"/>
      <c r="D6" s="11">
        <v>11</v>
      </c>
      <c r="E6" s="12">
        <v>8</v>
      </c>
      <c r="F6" s="6"/>
      <c r="H6" s="49">
        <f t="shared" si="0"/>
        <v>6</v>
      </c>
      <c r="I6" s="49">
        <f t="shared" si="11"/>
        <v>0</v>
      </c>
      <c r="J6" s="49">
        <f t="shared" si="11"/>
        <v>13</v>
      </c>
      <c r="K6" s="49">
        <f t="shared" si="11"/>
        <v>22</v>
      </c>
      <c r="L6" s="49">
        <f>INDEX(F$4:F$28,MATCH($H6,$B$4:$B$28,0),1)</f>
        <v>0</v>
      </c>
      <c r="N6" s="64">
        <f>IF('登録'!A7=0,"",'登録'!A7)</f>
        <v>6</v>
      </c>
      <c r="O6" s="14" t="str">
        <f>IF('登録'!B7="","",'登録'!B7)</f>
        <v>宮田光陵</v>
      </c>
      <c r="P6" s="26" t="str">
        <f>オーダー!I7</f>
        <v>濱本　佳奈②</v>
      </c>
      <c r="Q6" s="8" t="str">
        <f t="shared" si="1"/>
        <v>0:13:22</v>
      </c>
      <c r="R6" s="9">
        <f t="shared" si="2"/>
        <v>6</v>
      </c>
      <c r="S6" s="8" t="str">
        <f t="shared" si="3"/>
        <v>13:22</v>
      </c>
      <c r="T6" s="98">
        <f t="shared" si="4"/>
      </c>
      <c r="U6" s="65">
        <f t="shared" si="5"/>
        <v>6</v>
      </c>
      <c r="W6" s="49">
        <v>0</v>
      </c>
      <c r="X6" s="49">
        <f>I6*3600+J6*60+K6</f>
        <v>802</v>
      </c>
      <c r="Y6" s="49">
        <f t="shared" si="6"/>
        <v>802</v>
      </c>
      <c r="Z6" s="49">
        <f t="shared" si="7"/>
        <v>802</v>
      </c>
      <c r="AA6" s="49">
        <f t="shared" si="8"/>
        <v>802</v>
      </c>
      <c r="AB6" s="50">
        <f t="shared" si="9"/>
        <v>13</v>
      </c>
      <c r="AC6" s="51">
        <f t="shared" si="10"/>
        <v>22</v>
      </c>
    </row>
    <row r="7" spans="1:29" ht="19.5" customHeight="1">
      <c r="A7" s="52">
        <v>4</v>
      </c>
      <c r="B7" s="6">
        <v>8</v>
      </c>
      <c r="C7" s="10"/>
      <c r="D7" s="11">
        <v>11</v>
      </c>
      <c r="E7" s="12">
        <v>36</v>
      </c>
      <c r="F7" s="6"/>
      <c r="H7" s="49">
        <f t="shared" si="0"/>
        <v>8</v>
      </c>
      <c r="I7" s="49">
        <f t="shared" si="11"/>
        <v>0</v>
      </c>
      <c r="J7" s="49">
        <f t="shared" si="11"/>
        <v>11</v>
      </c>
      <c r="K7" s="49">
        <f t="shared" si="11"/>
        <v>36</v>
      </c>
      <c r="L7" s="49">
        <f>INDEX(F$4:F$28,MATCH($H7,$B$4:$B$28,0),1)</f>
        <v>0</v>
      </c>
      <c r="N7" s="64">
        <f>IF('登録'!A8=0,"",'登録'!A8)</f>
        <v>8</v>
      </c>
      <c r="O7" s="14" t="str">
        <f>IF('登録'!B8="","",'登録'!B8)</f>
        <v>小竹</v>
      </c>
      <c r="P7" s="26" t="str">
        <f>オーダー!I8</f>
        <v>花村　紅里③</v>
      </c>
      <c r="Q7" s="8" t="str">
        <f t="shared" si="1"/>
        <v>0:11:36</v>
      </c>
      <c r="R7" s="9">
        <f t="shared" si="2"/>
        <v>4</v>
      </c>
      <c r="S7" s="8" t="str">
        <f t="shared" si="3"/>
        <v>11:36</v>
      </c>
      <c r="T7" s="98">
        <f t="shared" si="4"/>
      </c>
      <c r="U7" s="65">
        <f t="shared" si="5"/>
        <v>4</v>
      </c>
      <c r="W7" s="49">
        <v>0</v>
      </c>
      <c r="X7" s="49">
        <f>I7*3600+J7*60+K7</f>
        <v>696</v>
      </c>
      <c r="Y7" s="49">
        <f t="shared" si="6"/>
        <v>696</v>
      </c>
      <c r="Z7" s="49">
        <f t="shared" si="7"/>
        <v>696</v>
      </c>
      <c r="AA7" s="49">
        <f t="shared" si="8"/>
        <v>696</v>
      </c>
      <c r="AB7" s="50">
        <f t="shared" si="9"/>
        <v>11</v>
      </c>
      <c r="AC7" s="51">
        <f t="shared" si="10"/>
        <v>36</v>
      </c>
    </row>
    <row r="8" spans="1:29" ht="19.5" customHeight="1">
      <c r="A8" s="52">
        <v>5</v>
      </c>
      <c r="B8" s="6">
        <v>2</v>
      </c>
      <c r="C8" s="10"/>
      <c r="D8" s="11">
        <v>12</v>
      </c>
      <c r="E8" s="12">
        <v>57</v>
      </c>
      <c r="F8" s="6"/>
      <c r="H8" s="49">
        <f t="shared" si="0"/>
        <v>9</v>
      </c>
      <c r="I8" s="49">
        <f t="shared" si="11"/>
        <v>0</v>
      </c>
      <c r="J8" s="49">
        <f t="shared" si="11"/>
        <v>10</v>
      </c>
      <c r="K8" s="49">
        <f t="shared" si="11"/>
        <v>51</v>
      </c>
      <c r="L8" s="49">
        <f>INDEX(F$4:F$28,MATCH($H8,$B$4:$B$28,0),1)</f>
        <v>0</v>
      </c>
      <c r="N8" s="64">
        <f>IF('登録'!A9=0,"",'登録'!A9)</f>
        <v>9</v>
      </c>
      <c r="O8" s="14" t="str">
        <f>IF('登録'!B9="","",'登録'!B9)</f>
        <v>鞍手北</v>
      </c>
      <c r="P8" s="26" t="str">
        <f>オーダー!I9</f>
        <v>大村　奈実希②</v>
      </c>
      <c r="Q8" s="8" t="str">
        <f t="shared" si="1"/>
        <v>0:10:51</v>
      </c>
      <c r="R8" s="9">
        <f t="shared" si="2"/>
        <v>1</v>
      </c>
      <c r="S8" s="8" t="str">
        <f t="shared" si="3"/>
        <v>10:51</v>
      </c>
      <c r="T8" s="98">
        <f t="shared" si="4"/>
      </c>
      <c r="U8" s="65">
        <f t="shared" si="5"/>
        <v>1</v>
      </c>
      <c r="W8" s="49">
        <v>0</v>
      </c>
      <c r="X8" s="49">
        <f>I8*3600+J8*60+K8</f>
        <v>651</v>
      </c>
      <c r="Y8" s="49">
        <f t="shared" si="6"/>
        <v>651</v>
      </c>
      <c r="Z8" s="49">
        <f t="shared" si="7"/>
        <v>651</v>
      </c>
      <c r="AA8" s="49">
        <f t="shared" si="8"/>
        <v>651</v>
      </c>
      <c r="AB8" s="50">
        <f t="shared" si="9"/>
        <v>10</v>
      </c>
      <c r="AC8" s="51">
        <f t="shared" si="10"/>
        <v>51</v>
      </c>
    </row>
    <row r="9" spans="1:29" ht="19.5" customHeight="1">
      <c r="A9" s="52">
        <v>6</v>
      </c>
      <c r="B9" s="6">
        <v>6</v>
      </c>
      <c r="C9" s="10"/>
      <c r="D9" s="11">
        <v>13</v>
      </c>
      <c r="E9" s="12">
        <v>22</v>
      </c>
      <c r="F9" s="6"/>
      <c r="H9" s="49">
        <f t="shared" si="0"/>
        <v>11</v>
      </c>
      <c r="I9" s="49">
        <f>INDEX(C$4:C$28,MATCH($H9,$B$4:$B$28,0),1)</f>
        <v>0</v>
      </c>
      <c r="J9" s="49">
        <f>INDEX(D$4:D$28,MATCH($H9,$B$4:$B$28,0),1)</f>
        <v>11</v>
      </c>
      <c r="K9" s="49">
        <f>INDEX(E$4:E$28,MATCH($H9,$B$4:$B$28,0),1)</f>
        <v>8</v>
      </c>
      <c r="L9" s="49">
        <f>INDEX(F$4:F$28,MATCH($H9,$B$4:$B$28,0),1)</f>
        <v>0</v>
      </c>
      <c r="N9" s="64">
        <f>IF('登録'!A10=0,"",'登録'!A10)</f>
        <v>11</v>
      </c>
      <c r="O9" s="14" t="str">
        <f>IF('登録'!B10="","",'登録'!B10)</f>
        <v>若宮</v>
      </c>
      <c r="P9" s="26" t="str">
        <f>オーダー!I10</f>
        <v>吉岡　茉里恵①</v>
      </c>
      <c r="Q9" s="8" t="str">
        <f t="shared" si="1"/>
        <v>0:11:08</v>
      </c>
      <c r="R9" s="9">
        <f t="shared" si="2"/>
        <v>3</v>
      </c>
      <c r="S9" s="8" t="str">
        <f t="shared" si="3"/>
        <v>11:08</v>
      </c>
      <c r="T9" s="98">
        <f t="shared" si="4"/>
      </c>
      <c r="U9" s="65">
        <f t="shared" si="5"/>
        <v>3</v>
      </c>
      <c r="W9" s="49">
        <v>0</v>
      </c>
      <c r="X9" s="49">
        <f>IF(P9=0,"",I9*3600+J9*60+K9)</f>
        <v>668</v>
      </c>
      <c r="Y9" s="49">
        <f t="shared" si="6"/>
        <v>668</v>
      </c>
      <c r="Z9" s="49">
        <f t="shared" si="7"/>
        <v>668</v>
      </c>
      <c r="AA9" s="49">
        <f t="shared" si="8"/>
        <v>668</v>
      </c>
      <c r="AB9" s="50">
        <f t="shared" si="9"/>
        <v>11</v>
      </c>
      <c r="AC9" s="51">
        <f t="shared" si="10"/>
        <v>8</v>
      </c>
    </row>
    <row r="10" spans="1:29" ht="19.5" customHeight="1">
      <c r="A10" s="52"/>
      <c r="B10" s="6"/>
      <c r="C10" s="10"/>
      <c r="D10" s="11"/>
      <c r="E10" s="12"/>
      <c r="F10" s="6"/>
      <c r="H10" s="49"/>
      <c r="I10" s="49"/>
      <c r="J10" s="49"/>
      <c r="K10" s="49"/>
      <c r="L10" s="49"/>
      <c r="N10" s="64"/>
      <c r="O10" s="14"/>
      <c r="P10" s="26"/>
      <c r="Q10" s="8"/>
      <c r="R10" s="9"/>
      <c r="S10" s="8"/>
      <c r="T10" s="98"/>
      <c r="U10" s="65"/>
      <c r="W10" s="49"/>
      <c r="X10" s="49"/>
      <c r="Y10" s="49"/>
      <c r="Z10" s="49"/>
      <c r="AA10" s="49"/>
      <c r="AB10" s="50"/>
      <c r="AC10" s="51"/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43" t="s">
        <v>20</v>
      </c>
      <c r="O31" s="144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鞍手北</v>
      </c>
      <c r="P32" s="69" t="str">
        <f>INDEX(P4:P28,MATCH(1,$U$4:$U$28,0),1)</f>
        <v>大村　奈実希②</v>
      </c>
      <c r="Q32" s="69"/>
      <c r="R32" s="69"/>
      <c r="S32" s="69" t="str">
        <f>INDEX(S4:S28,MATCH(1,$U$4:$U$28,0),1)</f>
        <v>10:51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O15" sqref="O15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2.19921875" style="48" bestFit="1" customWidth="1"/>
    <col min="17" max="17" width="8.69921875" style="53" customWidth="1"/>
    <col min="18" max="18" width="10.19921875" style="48" bestFit="1" customWidth="1"/>
    <col min="19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0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7:15</v>
      </c>
      <c r="T1" s="60"/>
      <c r="U1" s="61"/>
      <c r="W1" s="47"/>
      <c r="X1" s="47"/>
      <c r="Y1" s="47"/>
      <c r="Z1" s="49">
        <f>AB1*60+AC1</f>
        <v>435</v>
      </c>
      <c r="AA1" s="47"/>
      <c r="AB1" s="50">
        <f>'最初に'!F19</f>
        <v>7</v>
      </c>
      <c r="AC1" s="51">
        <f>'最初に'!H19</f>
        <v>15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45" t="s">
        <v>26</v>
      </c>
      <c r="D3" s="146"/>
      <c r="E3" s="147"/>
      <c r="F3" s="52" t="s">
        <v>83</v>
      </c>
      <c r="H3" s="49" t="s">
        <v>2</v>
      </c>
      <c r="I3" s="148" t="s">
        <v>3</v>
      </c>
      <c r="J3" s="148"/>
      <c r="K3" s="148"/>
      <c r="L3" s="49"/>
      <c r="N3" s="74"/>
      <c r="O3" s="59"/>
      <c r="P3" s="75"/>
      <c r="Q3" s="149" t="s">
        <v>68</v>
      </c>
      <c r="R3" s="150"/>
      <c r="S3" s="149" t="s">
        <v>69</v>
      </c>
      <c r="T3" s="151"/>
      <c r="U3" s="152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8" t="s">
        <v>23</v>
      </c>
      <c r="AC3" s="148"/>
    </row>
    <row r="4" spans="1:29" ht="19.5" customHeight="1">
      <c r="A4" s="52">
        <v>1</v>
      </c>
      <c r="B4" s="6">
        <v>9</v>
      </c>
      <c r="C4" s="10"/>
      <c r="D4" s="11">
        <v>18</v>
      </c>
      <c r="E4" s="12">
        <v>36</v>
      </c>
      <c r="F4" s="6"/>
      <c r="H4" s="49">
        <f aca="true" t="shared" si="0" ref="H4:H9">N4</f>
        <v>2</v>
      </c>
      <c r="I4" s="49">
        <f aca="true" t="shared" si="1" ref="I4:L9">INDEX(C$4:C$28,MATCH($H4,$B$4:$B$28,0),1)</f>
        <v>0</v>
      </c>
      <c r="J4" s="49">
        <f t="shared" si="1"/>
        <v>21</v>
      </c>
      <c r="K4" s="49">
        <f t="shared" si="1"/>
        <v>21</v>
      </c>
      <c r="L4" s="49">
        <f t="shared" si="1"/>
        <v>0</v>
      </c>
      <c r="N4" s="64">
        <f>IF('登録'!A5=0,"",'登録'!A5)</f>
        <v>2</v>
      </c>
      <c r="O4" s="14" t="str">
        <f>IF('登録'!B5="","",'登録'!B5)</f>
        <v>直方二</v>
      </c>
      <c r="P4" s="26" t="str">
        <f>オーダー!J5</f>
        <v>中野　瑞穂②</v>
      </c>
      <c r="Q4" s="8" t="str">
        <f aca="true" t="shared" si="2" ref="Q4:Q9">TEXT(TIME(,,AA4),"H:MM:SS")</f>
        <v>0:21:21</v>
      </c>
      <c r="R4" s="9">
        <f aca="true" t="shared" si="3" ref="R4:R9">RANK(AA4,AA$4:AA$28,1)+L4</f>
        <v>5</v>
      </c>
      <c r="S4" s="8" t="str">
        <f aca="true" t="shared" si="4" ref="S4:S9">RIGHT("  "&amp;TEXT(AB4,"##"),2)&amp;":"&amp;RIGHT(TEXT(AC4+100,"##"),2)</f>
        <v> 8:24</v>
      </c>
      <c r="T4" s="98">
        <f aca="true" t="shared" si="5" ref="T4:T9">IF(Z4&gt;Z$1,"",IF(Z4&lt;Z$1,"新","タイ"))</f>
      </c>
      <c r="U4" s="65">
        <f aca="true" t="shared" si="6" ref="U4:U9">RANK(Z4,Z$4:Z$28,1)</f>
        <v>5</v>
      </c>
      <c r="W4" s="49">
        <f>'１区'!Y4</f>
        <v>777</v>
      </c>
      <c r="X4" s="49">
        <f aca="true" t="shared" si="7" ref="X4:X9">I4*3600+J4*60+K4</f>
        <v>1281</v>
      </c>
      <c r="Y4" s="49">
        <f aca="true" t="shared" si="8" ref="Y4:Y9">IF(X4&lt;$X$30,X4,$X$30)</f>
        <v>1281</v>
      </c>
      <c r="Z4" s="49">
        <f aca="true" t="shared" si="9" ref="Z4:Z9">IF(H4=0,"",X4-W4)</f>
        <v>504</v>
      </c>
      <c r="AA4" s="49">
        <f>IF(H4=0,"",'１区'!Z4+Z4)</f>
        <v>1281</v>
      </c>
      <c r="AB4" s="50">
        <f aca="true" t="shared" si="10" ref="AB4:AB9">INT(Z4/60)</f>
        <v>8</v>
      </c>
      <c r="AC4" s="51">
        <f aca="true" t="shared" si="11" ref="AC4:AC9">Z4-AB4*60</f>
        <v>24</v>
      </c>
    </row>
    <row r="5" spans="1:29" ht="19.5" customHeight="1">
      <c r="A5" s="52">
        <v>2</v>
      </c>
      <c r="B5" s="6">
        <v>8</v>
      </c>
      <c r="C5" s="10"/>
      <c r="D5" s="11">
        <v>18</v>
      </c>
      <c r="E5" s="12">
        <v>49</v>
      </c>
      <c r="F5" s="6"/>
      <c r="H5" s="49">
        <f t="shared" si="0"/>
        <v>3</v>
      </c>
      <c r="I5" s="49">
        <f t="shared" si="1"/>
        <v>0</v>
      </c>
      <c r="J5" s="49">
        <f t="shared" si="1"/>
        <v>19</v>
      </c>
      <c r="K5" s="49">
        <f t="shared" si="1"/>
        <v>13</v>
      </c>
      <c r="L5" s="49">
        <f t="shared" si="1"/>
        <v>0</v>
      </c>
      <c r="N5" s="64">
        <f>IF('登録'!A6=0,"",'登録'!A6)</f>
        <v>3</v>
      </c>
      <c r="O5" s="14" t="str">
        <f>IF('登録'!B6="","",'登録'!B6)</f>
        <v>直方三</v>
      </c>
      <c r="P5" s="26" t="str">
        <f>オーダー!J6</f>
        <v>山田　楓③</v>
      </c>
      <c r="Q5" s="8" t="str">
        <f t="shared" si="2"/>
        <v>0:19:13</v>
      </c>
      <c r="R5" s="9">
        <f t="shared" si="3"/>
        <v>3</v>
      </c>
      <c r="S5" s="8" t="str">
        <f t="shared" si="4"/>
        <v> 8:06</v>
      </c>
      <c r="T5" s="98">
        <f t="shared" si="5"/>
      </c>
      <c r="U5" s="65">
        <f t="shared" si="6"/>
        <v>3</v>
      </c>
      <c r="W5" s="49">
        <f>'１区'!Y5</f>
        <v>667</v>
      </c>
      <c r="X5" s="49">
        <f t="shared" si="7"/>
        <v>1153</v>
      </c>
      <c r="Y5" s="49">
        <f t="shared" si="8"/>
        <v>1153</v>
      </c>
      <c r="Z5" s="49">
        <f t="shared" si="9"/>
        <v>486</v>
      </c>
      <c r="AA5" s="49">
        <f>IF(H5=0,"",'１区'!Z5+Z5)</f>
        <v>1153</v>
      </c>
      <c r="AB5" s="50">
        <f t="shared" si="10"/>
        <v>8</v>
      </c>
      <c r="AC5" s="51">
        <f t="shared" si="11"/>
        <v>6</v>
      </c>
    </row>
    <row r="6" spans="1:29" ht="19.5" customHeight="1">
      <c r="A6" s="52">
        <v>3</v>
      </c>
      <c r="B6" s="6">
        <v>3</v>
      </c>
      <c r="C6" s="10"/>
      <c r="D6" s="11">
        <v>19</v>
      </c>
      <c r="E6" s="12">
        <v>13</v>
      </c>
      <c r="F6" s="6"/>
      <c r="H6" s="49">
        <f t="shared" si="0"/>
        <v>6</v>
      </c>
      <c r="I6" s="49">
        <f t="shared" si="1"/>
        <v>0</v>
      </c>
      <c r="J6" s="49">
        <f t="shared" si="1"/>
        <v>21</v>
      </c>
      <c r="K6" s="49">
        <f t="shared" si="1"/>
        <v>48</v>
      </c>
      <c r="L6" s="49">
        <f t="shared" si="1"/>
        <v>0</v>
      </c>
      <c r="N6" s="64">
        <f>IF('登録'!A7=0,"",'登録'!A7)</f>
        <v>6</v>
      </c>
      <c r="O6" s="14" t="str">
        <f>IF('登録'!B7="","",'登録'!B7)</f>
        <v>宮田光陵</v>
      </c>
      <c r="P6" s="26" t="str">
        <f>オーダー!J7</f>
        <v>中村　萌香①</v>
      </c>
      <c r="Q6" s="8" t="str">
        <f t="shared" si="2"/>
        <v>0:21:48</v>
      </c>
      <c r="R6" s="9">
        <f t="shared" si="3"/>
        <v>6</v>
      </c>
      <c r="S6" s="8" t="str">
        <f t="shared" si="4"/>
        <v> 8:26</v>
      </c>
      <c r="T6" s="98">
        <f t="shared" si="5"/>
      </c>
      <c r="U6" s="65">
        <f t="shared" si="6"/>
        <v>6</v>
      </c>
      <c r="W6" s="49">
        <f>'１区'!Y6</f>
        <v>802</v>
      </c>
      <c r="X6" s="49">
        <f t="shared" si="7"/>
        <v>1308</v>
      </c>
      <c r="Y6" s="49">
        <f t="shared" si="8"/>
        <v>1308</v>
      </c>
      <c r="Z6" s="49">
        <f t="shared" si="9"/>
        <v>506</v>
      </c>
      <c r="AA6" s="49">
        <f>IF(H6=0,"",'１区'!Z6+Z6)</f>
        <v>1308</v>
      </c>
      <c r="AB6" s="50">
        <f t="shared" si="10"/>
        <v>8</v>
      </c>
      <c r="AC6" s="51">
        <f t="shared" si="11"/>
        <v>26</v>
      </c>
    </row>
    <row r="7" spans="1:29" ht="19.5" customHeight="1">
      <c r="A7" s="52">
        <v>4</v>
      </c>
      <c r="B7" s="6">
        <v>11</v>
      </c>
      <c r="C7" s="10"/>
      <c r="D7" s="11">
        <v>19</v>
      </c>
      <c r="E7" s="12">
        <v>21</v>
      </c>
      <c r="F7" s="6"/>
      <c r="H7" s="49">
        <f t="shared" si="0"/>
        <v>8</v>
      </c>
      <c r="I7" s="49">
        <f t="shared" si="1"/>
        <v>0</v>
      </c>
      <c r="J7" s="49">
        <f t="shared" si="1"/>
        <v>18</v>
      </c>
      <c r="K7" s="49">
        <f t="shared" si="1"/>
        <v>49</v>
      </c>
      <c r="L7" s="49">
        <f t="shared" si="1"/>
        <v>0</v>
      </c>
      <c r="N7" s="64">
        <f>IF('登録'!A8=0,"",'登録'!A8)</f>
        <v>8</v>
      </c>
      <c r="O7" s="14" t="str">
        <f>IF('登録'!B8="","",'登録'!B8)</f>
        <v>小竹</v>
      </c>
      <c r="P7" s="26" t="str">
        <f>オーダー!J8</f>
        <v>茨木　はな③</v>
      </c>
      <c r="Q7" s="8" t="str">
        <f t="shared" si="2"/>
        <v>0:18:49</v>
      </c>
      <c r="R7" s="9">
        <f t="shared" si="3"/>
        <v>2</v>
      </c>
      <c r="S7" s="8" t="str">
        <f t="shared" si="4"/>
        <v> 7:13</v>
      </c>
      <c r="T7" s="98" t="str">
        <f t="shared" si="5"/>
        <v>新</v>
      </c>
      <c r="U7" s="65">
        <f t="shared" si="6"/>
        <v>1</v>
      </c>
      <c r="W7" s="49">
        <f>'１区'!Y7</f>
        <v>696</v>
      </c>
      <c r="X7" s="49">
        <f t="shared" si="7"/>
        <v>1129</v>
      </c>
      <c r="Y7" s="49">
        <f t="shared" si="8"/>
        <v>1129</v>
      </c>
      <c r="Z7" s="49">
        <f t="shared" si="9"/>
        <v>433</v>
      </c>
      <c r="AA7" s="49">
        <f>IF(H7=0,"",'１区'!Z7+Z7)</f>
        <v>1129</v>
      </c>
      <c r="AB7" s="50">
        <f t="shared" si="10"/>
        <v>7</v>
      </c>
      <c r="AC7" s="51">
        <f t="shared" si="11"/>
        <v>13</v>
      </c>
    </row>
    <row r="8" spans="1:29" ht="19.5" customHeight="1">
      <c r="A8" s="52">
        <v>5</v>
      </c>
      <c r="B8" s="6">
        <v>2</v>
      </c>
      <c r="C8" s="10"/>
      <c r="D8" s="11">
        <v>21</v>
      </c>
      <c r="E8" s="12">
        <v>21</v>
      </c>
      <c r="F8" s="6"/>
      <c r="H8" s="49">
        <f t="shared" si="0"/>
        <v>9</v>
      </c>
      <c r="I8" s="49">
        <f t="shared" si="1"/>
        <v>0</v>
      </c>
      <c r="J8" s="49">
        <f t="shared" si="1"/>
        <v>18</v>
      </c>
      <c r="K8" s="49">
        <f t="shared" si="1"/>
        <v>36</v>
      </c>
      <c r="L8" s="49">
        <f t="shared" si="1"/>
        <v>0</v>
      </c>
      <c r="N8" s="64">
        <f>IF('登録'!A9=0,"",'登録'!A9)</f>
        <v>9</v>
      </c>
      <c r="O8" s="14" t="str">
        <f>IF('登録'!B9="","",'登録'!B9)</f>
        <v>鞍手北</v>
      </c>
      <c r="P8" s="26" t="str">
        <f>オーダー!J9</f>
        <v>池田　飛鳥①</v>
      </c>
      <c r="Q8" s="8" t="str">
        <f t="shared" si="2"/>
        <v>0:18:36</v>
      </c>
      <c r="R8" s="9">
        <f t="shared" si="3"/>
        <v>1</v>
      </c>
      <c r="S8" s="8" t="str">
        <f t="shared" si="4"/>
        <v> 7:45</v>
      </c>
      <c r="T8" s="98">
        <f t="shared" si="5"/>
      </c>
      <c r="U8" s="65">
        <f t="shared" si="6"/>
        <v>2</v>
      </c>
      <c r="W8" s="49">
        <f>'１区'!Y8</f>
        <v>651</v>
      </c>
      <c r="X8" s="49">
        <f t="shared" si="7"/>
        <v>1116</v>
      </c>
      <c r="Y8" s="49">
        <f t="shared" si="8"/>
        <v>1116</v>
      </c>
      <c r="Z8" s="49">
        <f t="shared" si="9"/>
        <v>465</v>
      </c>
      <c r="AA8" s="49">
        <f>IF(H8=0,"",'１区'!Z8+Z8)</f>
        <v>1116</v>
      </c>
      <c r="AB8" s="50">
        <f t="shared" si="10"/>
        <v>7</v>
      </c>
      <c r="AC8" s="51">
        <f t="shared" si="11"/>
        <v>45</v>
      </c>
    </row>
    <row r="9" spans="1:29" ht="19.5" customHeight="1">
      <c r="A9" s="52">
        <v>6</v>
      </c>
      <c r="B9" s="6">
        <v>6</v>
      </c>
      <c r="C9" s="10"/>
      <c r="D9" s="11">
        <v>21</v>
      </c>
      <c r="E9" s="12">
        <v>48</v>
      </c>
      <c r="F9" s="6"/>
      <c r="H9" s="49">
        <f t="shared" si="0"/>
        <v>11</v>
      </c>
      <c r="I9" s="49">
        <f t="shared" si="1"/>
        <v>0</v>
      </c>
      <c r="J9" s="49">
        <f t="shared" si="1"/>
        <v>19</v>
      </c>
      <c r="K9" s="49">
        <f t="shared" si="1"/>
        <v>21</v>
      </c>
      <c r="L9" s="49">
        <f t="shared" si="1"/>
        <v>0</v>
      </c>
      <c r="N9" s="64">
        <f>IF('登録'!A10=0,"",'登録'!A10)</f>
        <v>11</v>
      </c>
      <c r="O9" s="14" t="str">
        <f>IF('登録'!B10="","",'登録'!B10)</f>
        <v>若宮</v>
      </c>
      <c r="P9" s="26" t="str">
        <f>オーダー!J10</f>
        <v>神田　侑香①</v>
      </c>
      <c r="Q9" s="8" t="str">
        <f t="shared" si="2"/>
        <v>0:19:21</v>
      </c>
      <c r="R9" s="9">
        <f t="shared" si="3"/>
        <v>4</v>
      </c>
      <c r="S9" s="8" t="str">
        <f t="shared" si="4"/>
        <v> 8:13</v>
      </c>
      <c r="T9" s="98">
        <f t="shared" si="5"/>
      </c>
      <c r="U9" s="65">
        <f t="shared" si="6"/>
        <v>4</v>
      </c>
      <c r="W9" s="49">
        <f>'１区'!Y9</f>
        <v>668</v>
      </c>
      <c r="X9" s="49">
        <f t="shared" si="7"/>
        <v>1161</v>
      </c>
      <c r="Y9" s="49">
        <f t="shared" si="8"/>
        <v>1161</v>
      </c>
      <c r="Z9" s="49">
        <f t="shared" si="9"/>
        <v>493</v>
      </c>
      <c r="AA9" s="49">
        <f>IF(H9=0,"",'１区'!Z9+Z9)</f>
        <v>1161</v>
      </c>
      <c r="AB9" s="50">
        <f t="shared" si="10"/>
        <v>8</v>
      </c>
      <c r="AC9" s="51">
        <f t="shared" si="11"/>
        <v>13</v>
      </c>
    </row>
    <row r="10" spans="1:29" ht="19.5" customHeight="1">
      <c r="A10" s="52"/>
      <c r="B10" s="6"/>
      <c r="C10" s="10"/>
      <c r="D10" s="11"/>
      <c r="E10" s="12"/>
      <c r="F10" s="6"/>
      <c r="H10" s="49"/>
      <c r="I10" s="49"/>
      <c r="J10" s="49"/>
      <c r="K10" s="49"/>
      <c r="L10" s="49"/>
      <c r="N10" s="64"/>
      <c r="O10" s="14"/>
      <c r="P10" s="26"/>
      <c r="Q10" s="8"/>
      <c r="R10" s="9"/>
      <c r="S10" s="8"/>
      <c r="T10" s="98"/>
      <c r="U10" s="65"/>
      <c r="W10" s="49"/>
      <c r="X10" s="49"/>
      <c r="Y10" s="49"/>
      <c r="Z10" s="49"/>
      <c r="AA10" s="49"/>
      <c r="AB10" s="50"/>
      <c r="AC10" s="51"/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43" t="s">
        <v>20</v>
      </c>
      <c r="O31" s="144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茨木　はな③</v>
      </c>
      <c r="Q32" s="69"/>
      <c r="R32" s="69"/>
      <c r="S32" s="69" t="str">
        <f>INDEX(S4:S28,MATCH(1,$U$4:$U$28,0),1)</f>
        <v> 7:13</v>
      </c>
      <c r="T32" s="100" t="str">
        <f>INDEX(T4:T28,MATCH(1,$U$4:$U$28,0),1)</f>
        <v>新</v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0" sqref="E10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3.5" style="48" customWidth="1"/>
    <col min="17" max="17" width="7.59765625" style="53" bestFit="1" customWidth="1"/>
    <col min="18" max="19" width="5.69921875" style="48" customWidth="1"/>
    <col min="20" max="20" width="5" style="48" customWidth="1"/>
    <col min="21" max="21" width="5" style="48" bestFit="1" customWidth="1"/>
    <col min="22" max="22" width="5.69921875" style="48" customWidth="1"/>
    <col min="23" max="27" width="4.69921875" style="48" customWidth="1"/>
    <col min="28" max="28" width="2.8984375" style="90" customWidth="1"/>
    <col min="29" max="29" width="2.8984375" style="54" customWidth="1"/>
    <col min="30" max="16384" width="5.69921875" style="48" customWidth="1"/>
  </cols>
  <sheetData>
    <row r="1" spans="14:29" s="46" customFormat="1" ht="12">
      <c r="N1" s="55" t="s">
        <v>4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7:51</v>
      </c>
      <c r="T1" s="60"/>
      <c r="U1" s="61"/>
      <c r="W1" s="47"/>
      <c r="X1" s="47"/>
      <c r="Y1" s="47"/>
      <c r="Z1" s="49">
        <f>AB1*60+AC1</f>
        <v>471</v>
      </c>
      <c r="AA1" s="47"/>
      <c r="AB1" s="50">
        <f>'最初に'!F20</f>
        <v>7</v>
      </c>
      <c r="AC1" s="51">
        <f>'最初に'!H20</f>
        <v>51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45" t="s">
        <v>32</v>
      </c>
      <c r="D3" s="146"/>
      <c r="E3" s="147"/>
      <c r="F3" s="52" t="s">
        <v>83</v>
      </c>
      <c r="H3" s="49" t="s">
        <v>2</v>
      </c>
      <c r="I3" s="148" t="s">
        <v>3</v>
      </c>
      <c r="J3" s="148"/>
      <c r="K3" s="148"/>
      <c r="L3" s="49"/>
      <c r="N3" s="74"/>
      <c r="O3" s="59"/>
      <c r="P3" s="75"/>
      <c r="Q3" s="149" t="s">
        <v>68</v>
      </c>
      <c r="R3" s="150"/>
      <c r="S3" s="149" t="s">
        <v>69</v>
      </c>
      <c r="T3" s="151"/>
      <c r="U3" s="152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8" t="s">
        <v>23</v>
      </c>
      <c r="AC3" s="148"/>
    </row>
    <row r="4" spans="1:29" ht="19.5" customHeight="1">
      <c r="A4" s="52">
        <v>1</v>
      </c>
      <c r="B4" s="6">
        <v>8</v>
      </c>
      <c r="C4" s="10"/>
      <c r="D4" s="11">
        <v>26</v>
      </c>
      <c r="E4" s="12">
        <v>25</v>
      </c>
      <c r="F4" s="6"/>
      <c r="H4" s="49">
        <f aca="true" t="shared" si="0" ref="H4:H9">N4</f>
        <v>2</v>
      </c>
      <c r="I4" s="49">
        <f aca="true" t="shared" si="1" ref="I4:L9">INDEX(C$4:C$28,MATCH($H4,$B$4:$B$28,0),1)</f>
        <v>0</v>
      </c>
      <c r="J4" s="49">
        <f t="shared" si="1"/>
        <v>29</v>
      </c>
      <c r="K4" s="49">
        <f t="shared" si="1"/>
        <v>57</v>
      </c>
      <c r="L4" s="49">
        <f t="shared" si="1"/>
        <v>0</v>
      </c>
      <c r="N4" s="64">
        <f>IF('登録'!A5=0,"",'登録'!A5)</f>
        <v>2</v>
      </c>
      <c r="O4" s="14" t="str">
        <f>IF('登録'!B5="","",'登録'!B5)</f>
        <v>直方二</v>
      </c>
      <c r="P4" s="26" t="str">
        <f>オーダー!K5</f>
        <v>宮崎　美樹③</v>
      </c>
      <c r="Q4" s="8" t="str">
        <f aca="true" t="shared" si="2" ref="Q4:Q9">TEXT(TIME(,,AA4),"H:MM:SS")</f>
        <v>0:29:57</v>
      </c>
      <c r="R4" s="9">
        <f aca="true" t="shared" si="3" ref="R4:R9">RANK(AA4,AA$4:AA$28,1)+L4</f>
        <v>5</v>
      </c>
      <c r="S4" s="8" t="str">
        <f aca="true" t="shared" si="4" ref="S4:S9">RIGHT("  "&amp;TEXT(AB4,"##"),2)&amp;":"&amp;RIGHT(TEXT(AC4+100,"##"),2)</f>
        <v> 8:36</v>
      </c>
      <c r="T4" s="98">
        <f aca="true" t="shared" si="5" ref="T4:T9">IF(Z4&gt;Z$1,"",IF(Z4&lt;Z$1,"新","タイ"))</f>
      </c>
      <c r="U4" s="65">
        <f aca="true" t="shared" si="6" ref="U4:U9">RANK(Z4,Z$4:Z$28,1)</f>
        <v>5</v>
      </c>
      <c r="W4" s="49">
        <f>'２区'!Y4</f>
        <v>1281</v>
      </c>
      <c r="X4" s="49">
        <f aca="true" t="shared" si="7" ref="X4:X9">I4*3600+J4*60+K4</f>
        <v>1797</v>
      </c>
      <c r="Y4" s="49">
        <f aca="true" t="shared" si="8" ref="Y4:Y9">IF(X4&lt;$X$30,X4,$X$30)</f>
        <v>1797</v>
      </c>
      <c r="Z4" s="49">
        <f aca="true" t="shared" si="9" ref="Z4:Z9">IF(H4=0,"",X4-W4)</f>
        <v>516</v>
      </c>
      <c r="AA4" s="49">
        <f>IF(H4=0,"",'２区'!AA4+Z4)</f>
        <v>1797</v>
      </c>
      <c r="AB4" s="50">
        <f aca="true" t="shared" si="10" ref="AB4:AB9">INT(Z4/60)</f>
        <v>8</v>
      </c>
      <c r="AC4" s="51">
        <f aca="true" t="shared" si="11" ref="AC4:AC9">Z4-AB4*60</f>
        <v>36</v>
      </c>
    </row>
    <row r="5" spans="1:29" ht="19.5" customHeight="1">
      <c r="A5" s="52">
        <v>2</v>
      </c>
      <c r="B5" s="6">
        <v>9</v>
      </c>
      <c r="C5" s="10"/>
      <c r="D5" s="11">
        <v>26</v>
      </c>
      <c r="E5" s="12">
        <v>32</v>
      </c>
      <c r="F5" s="6"/>
      <c r="H5" s="49">
        <f t="shared" si="0"/>
        <v>3</v>
      </c>
      <c r="I5" s="49">
        <f t="shared" si="1"/>
        <v>0</v>
      </c>
      <c r="J5" s="49">
        <f t="shared" si="1"/>
        <v>27</v>
      </c>
      <c r="K5" s="49">
        <f t="shared" si="1"/>
        <v>44</v>
      </c>
      <c r="L5" s="49">
        <f t="shared" si="1"/>
        <v>0</v>
      </c>
      <c r="N5" s="64">
        <f>IF('登録'!A6=0,"",'登録'!A6)</f>
        <v>3</v>
      </c>
      <c r="O5" s="14" t="str">
        <f>IF('登録'!B6="","",'登録'!B6)</f>
        <v>直方三</v>
      </c>
      <c r="P5" s="26" t="str">
        <f>オーダー!K6</f>
        <v>北里　綾音③</v>
      </c>
      <c r="Q5" s="8" t="str">
        <f t="shared" si="2"/>
        <v>0:27:44</v>
      </c>
      <c r="R5" s="9">
        <f t="shared" si="3"/>
        <v>4</v>
      </c>
      <c r="S5" s="8" t="str">
        <f t="shared" si="4"/>
        <v> 8:31</v>
      </c>
      <c r="T5" s="98">
        <f t="shared" si="5"/>
      </c>
      <c r="U5" s="65">
        <f t="shared" si="6"/>
        <v>4</v>
      </c>
      <c r="W5" s="49">
        <f>'２区'!Y5</f>
        <v>1153</v>
      </c>
      <c r="X5" s="49">
        <f t="shared" si="7"/>
        <v>1664</v>
      </c>
      <c r="Y5" s="49">
        <f t="shared" si="8"/>
        <v>1664</v>
      </c>
      <c r="Z5" s="49">
        <f t="shared" si="9"/>
        <v>511</v>
      </c>
      <c r="AA5" s="49">
        <f>IF(H5=0,"",'２区'!AA5+Z5)</f>
        <v>1664</v>
      </c>
      <c r="AB5" s="50">
        <f t="shared" si="10"/>
        <v>8</v>
      </c>
      <c r="AC5" s="51">
        <f t="shared" si="11"/>
        <v>31</v>
      </c>
    </row>
    <row r="6" spans="1:29" ht="19.5" customHeight="1">
      <c r="A6" s="52">
        <v>3</v>
      </c>
      <c r="B6" s="6">
        <v>11</v>
      </c>
      <c r="C6" s="10"/>
      <c r="D6" s="11">
        <v>27</v>
      </c>
      <c r="E6" s="12">
        <v>39</v>
      </c>
      <c r="F6" s="6"/>
      <c r="H6" s="49">
        <f t="shared" si="0"/>
        <v>6</v>
      </c>
      <c r="I6" s="49">
        <f t="shared" si="1"/>
        <v>0</v>
      </c>
      <c r="J6" s="49">
        <f t="shared" si="1"/>
        <v>30</v>
      </c>
      <c r="K6" s="49">
        <f t="shared" si="1"/>
        <v>54</v>
      </c>
      <c r="L6" s="49">
        <f t="shared" si="1"/>
        <v>0</v>
      </c>
      <c r="N6" s="64">
        <f>IF('登録'!A7=0,"",'登録'!A7)</f>
        <v>6</v>
      </c>
      <c r="O6" s="14" t="str">
        <f>IF('登録'!B7="","",'登録'!B7)</f>
        <v>宮田光陵</v>
      </c>
      <c r="P6" s="26" t="str">
        <f>オーダー!K7</f>
        <v>渡辺　悠花①</v>
      </c>
      <c r="Q6" s="8" t="str">
        <f t="shared" si="2"/>
        <v>0:30:54</v>
      </c>
      <c r="R6" s="9">
        <f t="shared" si="3"/>
        <v>6</v>
      </c>
      <c r="S6" s="8" t="str">
        <f t="shared" si="4"/>
        <v> 9:06</v>
      </c>
      <c r="T6" s="98">
        <f t="shared" si="5"/>
      </c>
      <c r="U6" s="65">
        <f t="shared" si="6"/>
        <v>6</v>
      </c>
      <c r="W6" s="49">
        <f>'２区'!Y6</f>
        <v>1308</v>
      </c>
      <c r="X6" s="49">
        <f t="shared" si="7"/>
        <v>1854</v>
      </c>
      <c r="Y6" s="49">
        <f t="shared" si="8"/>
        <v>1854</v>
      </c>
      <c r="Z6" s="49">
        <f t="shared" si="9"/>
        <v>546</v>
      </c>
      <c r="AA6" s="49">
        <f>IF(H6=0,"",'２区'!AA6+Z6)</f>
        <v>1854</v>
      </c>
      <c r="AB6" s="50">
        <f t="shared" si="10"/>
        <v>9</v>
      </c>
      <c r="AC6" s="51">
        <f t="shared" si="11"/>
        <v>6</v>
      </c>
    </row>
    <row r="7" spans="1:29" ht="19.5" customHeight="1">
      <c r="A7" s="52">
        <v>4</v>
      </c>
      <c r="B7" s="6">
        <v>3</v>
      </c>
      <c r="C7" s="10"/>
      <c r="D7" s="11">
        <v>27</v>
      </c>
      <c r="E7" s="12">
        <v>44</v>
      </c>
      <c r="F7" s="6"/>
      <c r="H7" s="49">
        <f t="shared" si="0"/>
        <v>8</v>
      </c>
      <c r="I7" s="49">
        <f t="shared" si="1"/>
        <v>0</v>
      </c>
      <c r="J7" s="49">
        <f t="shared" si="1"/>
        <v>26</v>
      </c>
      <c r="K7" s="49">
        <f t="shared" si="1"/>
        <v>25</v>
      </c>
      <c r="L7" s="49">
        <f t="shared" si="1"/>
        <v>0</v>
      </c>
      <c r="N7" s="64">
        <f>IF('登録'!A8=0,"",'登録'!A8)</f>
        <v>8</v>
      </c>
      <c r="O7" s="14" t="str">
        <f>IF('登録'!B8="","",'登録'!B8)</f>
        <v>小竹</v>
      </c>
      <c r="P7" s="26" t="str">
        <f>オーダー!K8</f>
        <v>鈴木　彩華③</v>
      </c>
      <c r="Q7" s="8" t="str">
        <f t="shared" si="2"/>
        <v>0:26:25</v>
      </c>
      <c r="R7" s="9">
        <f t="shared" si="3"/>
        <v>1</v>
      </c>
      <c r="S7" s="8" t="str">
        <f t="shared" si="4"/>
        <v> 7:36</v>
      </c>
      <c r="T7" s="98" t="str">
        <f t="shared" si="5"/>
        <v>新</v>
      </c>
      <c r="U7" s="65">
        <f t="shared" si="6"/>
        <v>1</v>
      </c>
      <c r="W7" s="49">
        <f>'２区'!Y7</f>
        <v>1129</v>
      </c>
      <c r="X7" s="49">
        <f t="shared" si="7"/>
        <v>1585</v>
      </c>
      <c r="Y7" s="49">
        <f t="shared" si="8"/>
        <v>1585</v>
      </c>
      <c r="Z7" s="49">
        <f t="shared" si="9"/>
        <v>456</v>
      </c>
      <c r="AA7" s="49">
        <f>IF(H7=0,"",'２区'!AA7+Z7)</f>
        <v>1585</v>
      </c>
      <c r="AB7" s="50">
        <f t="shared" si="10"/>
        <v>7</v>
      </c>
      <c r="AC7" s="51">
        <f t="shared" si="11"/>
        <v>36</v>
      </c>
    </row>
    <row r="8" spans="1:29" ht="19.5" customHeight="1">
      <c r="A8" s="52">
        <v>5</v>
      </c>
      <c r="B8" s="6">
        <v>2</v>
      </c>
      <c r="C8" s="10"/>
      <c r="D8" s="11">
        <v>29</v>
      </c>
      <c r="E8" s="12">
        <v>57</v>
      </c>
      <c r="F8" s="6"/>
      <c r="H8" s="49">
        <f t="shared" si="0"/>
        <v>9</v>
      </c>
      <c r="I8" s="49">
        <f t="shared" si="1"/>
        <v>0</v>
      </c>
      <c r="J8" s="49">
        <f t="shared" si="1"/>
        <v>26</v>
      </c>
      <c r="K8" s="49">
        <f t="shared" si="1"/>
        <v>32</v>
      </c>
      <c r="L8" s="49">
        <f t="shared" si="1"/>
        <v>0</v>
      </c>
      <c r="N8" s="64">
        <f>IF('登録'!A9=0,"",'登録'!A9)</f>
        <v>9</v>
      </c>
      <c r="O8" s="14" t="str">
        <f>IF('登録'!B9="","",'登録'!B9)</f>
        <v>鞍手北</v>
      </c>
      <c r="P8" s="26" t="str">
        <f>オーダー!K9</f>
        <v>舟津　琴美①</v>
      </c>
      <c r="Q8" s="8" t="str">
        <f t="shared" si="2"/>
        <v>0:26:32</v>
      </c>
      <c r="R8" s="9">
        <f t="shared" si="3"/>
        <v>2</v>
      </c>
      <c r="S8" s="8" t="str">
        <f t="shared" si="4"/>
        <v> 7:56</v>
      </c>
      <c r="T8" s="98">
        <f t="shared" si="5"/>
      </c>
      <c r="U8" s="65">
        <f t="shared" si="6"/>
        <v>2</v>
      </c>
      <c r="W8" s="49">
        <f>'２区'!Y8</f>
        <v>1116</v>
      </c>
      <c r="X8" s="49">
        <f t="shared" si="7"/>
        <v>1592</v>
      </c>
      <c r="Y8" s="49">
        <f t="shared" si="8"/>
        <v>1592</v>
      </c>
      <c r="Z8" s="49">
        <f t="shared" si="9"/>
        <v>476</v>
      </c>
      <c r="AA8" s="49">
        <f>IF(H8=0,"",'２区'!AA8+Z8)</f>
        <v>1592</v>
      </c>
      <c r="AB8" s="50">
        <f t="shared" si="10"/>
        <v>7</v>
      </c>
      <c r="AC8" s="51">
        <f t="shared" si="11"/>
        <v>56</v>
      </c>
    </row>
    <row r="9" spans="1:29" ht="19.5" customHeight="1">
      <c r="A9" s="52">
        <v>6</v>
      </c>
      <c r="B9" s="6">
        <v>6</v>
      </c>
      <c r="C9" s="10"/>
      <c r="D9" s="11">
        <v>30</v>
      </c>
      <c r="E9" s="12">
        <v>54</v>
      </c>
      <c r="F9" s="6"/>
      <c r="H9" s="49">
        <f t="shared" si="0"/>
        <v>11</v>
      </c>
      <c r="I9" s="49">
        <f t="shared" si="1"/>
        <v>0</v>
      </c>
      <c r="J9" s="49">
        <f t="shared" si="1"/>
        <v>27</v>
      </c>
      <c r="K9" s="49">
        <f t="shared" si="1"/>
        <v>39</v>
      </c>
      <c r="L9" s="49">
        <f t="shared" si="1"/>
        <v>0</v>
      </c>
      <c r="N9" s="64">
        <f>IF('登録'!A10=0,"",'登録'!A10)</f>
        <v>11</v>
      </c>
      <c r="O9" s="14" t="str">
        <f>IF('登録'!B10="","",'登録'!B10)</f>
        <v>若宮</v>
      </c>
      <c r="P9" s="26" t="str">
        <f>オーダー!K10</f>
        <v>才田　真寧①</v>
      </c>
      <c r="Q9" s="8" t="str">
        <f t="shared" si="2"/>
        <v>0:27:39</v>
      </c>
      <c r="R9" s="9">
        <f t="shared" si="3"/>
        <v>3</v>
      </c>
      <c r="S9" s="8" t="str">
        <f t="shared" si="4"/>
        <v> 8:18</v>
      </c>
      <c r="T9" s="98">
        <f t="shared" si="5"/>
      </c>
      <c r="U9" s="65">
        <f t="shared" si="6"/>
        <v>3</v>
      </c>
      <c r="W9" s="49">
        <f>'２区'!Y9</f>
        <v>1161</v>
      </c>
      <c r="X9" s="49">
        <f t="shared" si="7"/>
        <v>1659</v>
      </c>
      <c r="Y9" s="49">
        <f t="shared" si="8"/>
        <v>1659</v>
      </c>
      <c r="Z9" s="49">
        <f t="shared" si="9"/>
        <v>498</v>
      </c>
      <c r="AA9" s="49">
        <f>IF(H9=0,"",'２区'!AA9+Z9)</f>
        <v>1659</v>
      </c>
      <c r="AB9" s="50">
        <f t="shared" si="10"/>
        <v>8</v>
      </c>
      <c r="AC9" s="51">
        <f t="shared" si="11"/>
        <v>18</v>
      </c>
    </row>
    <row r="10" spans="1:29" ht="19.5" customHeight="1">
      <c r="A10" s="52"/>
      <c r="B10" s="6"/>
      <c r="C10" s="10"/>
      <c r="D10" s="11"/>
      <c r="E10" s="12"/>
      <c r="F10" s="6"/>
      <c r="H10" s="49"/>
      <c r="I10" s="49"/>
      <c r="J10" s="49"/>
      <c r="K10" s="49"/>
      <c r="L10" s="49"/>
      <c r="N10" s="64"/>
      <c r="O10" s="14"/>
      <c r="P10" s="26"/>
      <c r="Q10" s="8"/>
      <c r="R10" s="9"/>
      <c r="S10" s="8"/>
      <c r="T10" s="98"/>
      <c r="U10" s="65"/>
      <c r="W10" s="49"/>
      <c r="X10" s="49"/>
      <c r="Y10" s="49"/>
      <c r="Z10" s="49"/>
      <c r="AA10" s="49"/>
      <c r="AB10" s="50"/>
      <c r="AC10" s="51"/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43" t="s">
        <v>20</v>
      </c>
      <c r="O31" s="144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鈴木　彩華③</v>
      </c>
      <c r="Q32" s="69"/>
      <c r="R32" s="69"/>
      <c r="S32" s="69" t="str">
        <f>INDEX(S4:S28,MATCH(1,$U$4:$U$28,0),1)</f>
        <v> 7:36</v>
      </c>
      <c r="T32" s="100" t="str">
        <f>INDEX(T4:T28,MATCH(1,$U$4:$U$28,0),1)</f>
        <v>新</v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0" sqref="E10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4.09765625" style="48" bestFit="1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33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7:31</v>
      </c>
      <c r="T1" s="60"/>
      <c r="U1" s="61"/>
      <c r="W1" s="47"/>
      <c r="X1" s="47"/>
      <c r="Y1" s="47"/>
      <c r="Z1" s="49">
        <f>AB1*60+AC1</f>
        <v>451</v>
      </c>
      <c r="AA1" s="47"/>
      <c r="AB1" s="50">
        <f>'最初に'!F21</f>
        <v>7</v>
      </c>
      <c r="AC1" s="51">
        <f>'最初に'!H21</f>
        <v>31</v>
      </c>
    </row>
    <row r="2" spans="14:29" s="46" customFormat="1" ht="12.75" thickBot="1">
      <c r="N2" s="62"/>
      <c r="O2" s="2"/>
      <c r="P2" s="2"/>
      <c r="Q2" s="2"/>
      <c r="R2" s="2"/>
      <c r="S2" s="2"/>
      <c r="T2" s="2"/>
      <c r="U2" s="6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45" t="s">
        <v>32</v>
      </c>
      <c r="D3" s="146"/>
      <c r="E3" s="147"/>
      <c r="F3" s="52" t="s">
        <v>35</v>
      </c>
      <c r="H3" s="49" t="s">
        <v>66</v>
      </c>
      <c r="I3" s="148" t="s">
        <v>32</v>
      </c>
      <c r="J3" s="148"/>
      <c r="K3" s="148"/>
      <c r="L3" s="49"/>
      <c r="N3" s="74"/>
      <c r="O3" s="59"/>
      <c r="P3" s="75"/>
      <c r="Q3" s="149" t="s">
        <v>68</v>
      </c>
      <c r="R3" s="150"/>
      <c r="S3" s="149" t="s">
        <v>69</v>
      </c>
      <c r="T3" s="151"/>
      <c r="U3" s="152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8" t="s">
        <v>23</v>
      </c>
      <c r="AC3" s="148"/>
    </row>
    <row r="4" spans="1:29" ht="19.5" customHeight="1">
      <c r="A4" s="52">
        <v>1</v>
      </c>
      <c r="B4" s="6">
        <v>8</v>
      </c>
      <c r="C4" s="10"/>
      <c r="D4" s="11">
        <v>33</v>
      </c>
      <c r="E4" s="12">
        <v>58</v>
      </c>
      <c r="F4" s="6"/>
      <c r="H4" s="49">
        <f aca="true" t="shared" si="0" ref="H4:H9">N4</f>
        <v>2</v>
      </c>
      <c r="I4" s="49">
        <f aca="true" t="shared" si="1" ref="I4:L9">INDEX(C$4:C$28,MATCH($H4,$B$4:$B$28,0),1)</f>
        <v>0</v>
      </c>
      <c r="J4" s="49">
        <f t="shared" si="1"/>
        <v>38</v>
      </c>
      <c r="K4" s="49">
        <f t="shared" si="1"/>
        <v>23</v>
      </c>
      <c r="L4" s="49">
        <f t="shared" si="1"/>
        <v>0</v>
      </c>
      <c r="N4" s="64">
        <f>IF('登録'!A5=0,"",'登録'!A5)</f>
        <v>2</v>
      </c>
      <c r="O4" s="14" t="str">
        <f>IF('登録'!B5="","",'登録'!B5)</f>
        <v>直方二</v>
      </c>
      <c r="P4" s="26" t="str">
        <f>オーダー!L5</f>
        <v>中村　晴華②</v>
      </c>
      <c r="Q4" s="8" t="str">
        <f aca="true" t="shared" si="2" ref="Q4:Q9">TEXT(TIME(,,AA4),"H:MM:SS")</f>
        <v>0:38:23</v>
      </c>
      <c r="R4" s="9">
        <f aca="true" t="shared" si="3" ref="R4:R9">RANK(AA4,AA$4:AA$28,1)+L4</f>
        <v>5</v>
      </c>
      <c r="S4" s="8" t="str">
        <f aca="true" t="shared" si="4" ref="S4:S9">RIGHT("  "&amp;TEXT(AB4,"##"),2)&amp;":"&amp;RIGHT(TEXT(AC4+100,"##"),2)</f>
        <v> 8:26</v>
      </c>
      <c r="T4" s="98">
        <f aca="true" t="shared" si="5" ref="T4:T9">IF(Z4&gt;Z$1,"",IF(Z4&lt;Z$1,"新","タイ"))</f>
      </c>
      <c r="U4" s="65">
        <f aca="true" t="shared" si="6" ref="U4:U9">RANK(Z4,Z$4:Z$28,1)</f>
        <v>3</v>
      </c>
      <c r="W4" s="49">
        <f>'３区'!Y4</f>
        <v>1797</v>
      </c>
      <c r="X4" s="49">
        <f aca="true" t="shared" si="7" ref="X4:X9">I4*3600+J4*60+K4</f>
        <v>2303</v>
      </c>
      <c r="Y4" s="49">
        <f aca="true" t="shared" si="8" ref="Y4:Y9">IF(X4&lt;$X$30,X4,$X$30)</f>
        <v>2303</v>
      </c>
      <c r="Z4" s="49">
        <f aca="true" t="shared" si="9" ref="Z4:Z9">IF(H4=0,"",X4-W4)</f>
        <v>506</v>
      </c>
      <c r="AA4" s="49">
        <f>IF(H4=0,"",'３区'!AA4+Z4)</f>
        <v>2303</v>
      </c>
      <c r="AB4" s="50">
        <f aca="true" t="shared" si="10" ref="AB4:AB9">INT(Z4/60)</f>
        <v>8</v>
      </c>
      <c r="AC4" s="51">
        <f aca="true" t="shared" si="11" ref="AC4:AC9">Z4-AB4*60</f>
        <v>26</v>
      </c>
    </row>
    <row r="5" spans="1:29" ht="19.5" customHeight="1">
      <c r="A5" s="52">
        <v>2</v>
      </c>
      <c r="B5" s="6">
        <v>9</v>
      </c>
      <c r="C5" s="10"/>
      <c r="D5" s="11">
        <v>34</v>
      </c>
      <c r="E5" s="12">
        <v>58</v>
      </c>
      <c r="F5" s="6"/>
      <c r="H5" s="49">
        <f t="shared" si="0"/>
        <v>3</v>
      </c>
      <c r="I5" s="49">
        <f t="shared" si="1"/>
        <v>0</v>
      </c>
      <c r="J5" s="49">
        <f t="shared" si="1"/>
        <v>36</v>
      </c>
      <c r="K5" s="49">
        <f t="shared" si="1"/>
        <v>9</v>
      </c>
      <c r="L5" s="49">
        <f t="shared" si="1"/>
        <v>0</v>
      </c>
      <c r="N5" s="64">
        <f>IF('登録'!A6=0,"",'登録'!A6)</f>
        <v>3</v>
      </c>
      <c r="O5" s="14" t="str">
        <f>IF('登録'!B6="","",'登録'!B6)</f>
        <v>直方三</v>
      </c>
      <c r="P5" s="26" t="str">
        <f>オーダー!L6</f>
        <v>片山　佳栄③</v>
      </c>
      <c r="Q5" s="8" t="str">
        <f t="shared" si="2"/>
        <v>0:36:09</v>
      </c>
      <c r="R5" s="9">
        <f t="shared" si="3"/>
        <v>3</v>
      </c>
      <c r="S5" s="8" t="str">
        <f t="shared" si="4"/>
        <v> 8:25</v>
      </c>
      <c r="T5" s="98">
        <f t="shared" si="5"/>
      </c>
      <c r="U5" s="65">
        <f t="shared" si="6"/>
        <v>2</v>
      </c>
      <c r="W5" s="49">
        <f>'３区'!Y5</f>
        <v>1664</v>
      </c>
      <c r="X5" s="49">
        <f t="shared" si="7"/>
        <v>2169</v>
      </c>
      <c r="Y5" s="49">
        <f t="shared" si="8"/>
        <v>2169</v>
      </c>
      <c r="Z5" s="49">
        <f t="shared" si="9"/>
        <v>505</v>
      </c>
      <c r="AA5" s="49">
        <f>IF(H5=0,"",'３区'!AA5+Z5)</f>
        <v>2169</v>
      </c>
      <c r="AB5" s="50">
        <f t="shared" si="10"/>
        <v>8</v>
      </c>
      <c r="AC5" s="51">
        <f t="shared" si="11"/>
        <v>25</v>
      </c>
    </row>
    <row r="6" spans="1:29" ht="19.5" customHeight="1">
      <c r="A6" s="52">
        <v>3</v>
      </c>
      <c r="B6" s="6">
        <v>3</v>
      </c>
      <c r="C6" s="10"/>
      <c r="D6" s="11">
        <v>36</v>
      </c>
      <c r="E6" s="12">
        <v>9</v>
      </c>
      <c r="F6" s="6"/>
      <c r="H6" s="49">
        <f t="shared" si="0"/>
        <v>6</v>
      </c>
      <c r="I6" s="49">
        <f t="shared" si="1"/>
        <v>0</v>
      </c>
      <c r="J6" s="49">
        <f t="shared" si="1"/>
        <v>40</v>
      </c>
      <c r="K6" s="49">
        <f t="shared" si="1"/>
        <v>32</v>
      </c>
      <c r="L6" s="49">
        <f t="shared" si="1"/>
        <v>0</v>
      </c>
      <c r="N6" s="64">
        <f>IF('登録'!A7=0,"",'登録'!A7)</f>
        <v>6</v>
      </c>
      <c r="O6" s="14" t="str">
        <f>IF('登録'!B7="","",'登録'!B7)</f>
        <v>宮田光陵</v>
      </c>
      <c r="P6" s="26" t="str">
        <f>オーダー!L7</f>
        <v>米安　麻美②</v>
      </c>
      <c r="Q6" s="8" t="str">
        <f t="shared" si="2"/>
        <v>0:40:32</v>
      </c>
      <c r="R6" s="9">
        <f t="shared" si="3"/>
        <v>6</v>
      </c>
      <c r="S6" s="8" t="str">
        <f t="shared" si="4"/>
        <v> 9:38</v>
      </c>
      <c r="T6" s="98">
        <f t="shared" si="5"/>
      </c>
      <c r="U6" s="65">
        <f t="shared" si="6"/>
        <v>6</v>
      </c>
      <c r="W6" s="49">
        <f>'３区'!Y6</f>
        <v>1854</v>
      </c>
      <c r="X6" s="49">
        <f t="shared" si="7"/>
        <v>2432</v>
      </c>
      <c r="Y6" s="49">
        <f t="shared" si="8"/>
        <v>2432</v>
      </c>
      <c r="Z6" s="49">
        <f t="shared" si="9"/>
        <v>578</v>
      </c>
      <c r="AA6" s="49">
        <f>IF(H6=0,"",'３区'!AA6+Z6)</f>
        <v>2432</v>
      </c>
      <c r="AB6" s="50">
        <f t="shared" si="10"/>
        <v>9</v>
      </c>
      <c r="AC6" s="51">
        <f t="shared" si="11"/>
        <v>38</v>
      </c>
    </row>
    <row r="7" spans="1:29" ht="19.5" customHeight="1">
      <c r="A7" s="52">
        <v>4</v>
      </c>
      <c r="B7" s="6">
        <v>11</v>
      </c>
      <c r="C7" s="10"/>
      <c r="D7" s="11">
        <v>36</v>
      </c>
      <c r="E7" s="12">
        <v>10</v>
      </c>
      <c r="F7" s="6"/>
      <c r="H7" s="49">
        <f t="shared" si="0"/>
        <v>8</v>
      </c>
      <c r="I7" s="49">
        <f t="shared" si="1"/>
        <v>0</v>
      </c>
      <c r="J7" s="49">
        <f t="shared" si="1"/>
        <v>33</v>
      </c>
      <c r="K7" s="49">
        <f t="shared" si="1"/>
        <v>58</v>
      </c>
      <c r="L7" s="49">
        <f t="shared" si="1"/>
        <v>0</v>
      </c>
      <c r="N7" s="64">
        <f>IF('登録'!A8=0,"",'登録'!A8)</f>
        <v>8</v>
      </c>
      <c r="O7" s="14" t="str">
        <f>IF('登録'!B8="","",'登録'!B8)</f>
        <v>小竹</v>
      </c>
      <c r="P7" s="26" t="str">
        <f>オーダー!L8</f>
        <v>八尋　明日香①</v>
      </c>
      <c r="Q7" s="8" t="str">
        <f t="shared" si="2"/>
        <v>0:33:58</v>
      </c>
      <c r="R7" s="9">
        <f t="shared" si="3"/>
        <v>1</v>
      </c>
      <c r="S7" s="8" t="str">
        <f t="shared" si="4"/>
        <v> 7:33</v>
      </c>
      <c r="T7" s="98">
        <f t="shared" si="5"/>
      </c>
      <c r="U7" s="65">
        <f t="shared" si="6"/>
        <v>1</v>
      </c>
      <c r="W7" s="49">
        <f>'３区'!Y7</f>
        <v>1585</v>
      </c>
      <c r="X7" s="49">
        <f t="shared" si="7"/>
        <v>2038</v>
      </c>
      <c r="Y7" s="49">
        <f t="shared" si="8"/>
        <v>2038</v>
      </c>
      <c r="Z7" s="49">
        <f t="shared" si="9"/>
        <v>453</v>
      </c>
      <c r="AA7" s="49">
        <f>IF(H7=0,"",'３区'!AA7+Z7)</f>
        <v>2038</v>
      </c>
      <c r="AB7" s="50">
        <f t="shared" si="10"/>
        <v>7</v>
      </c>
      <c r="AC7" s="51">
        <f t="shared" si="11"/>
        <v>33</v>
      </c>
    </row>
    <row r="8" spans="1:29" ht="19.5" customHeight="1">
      <c r="A8" s="52">
        <v>5</v>
      </c>
      <c r="B8" s="6">
        <v>2</v>
      </c>
      <c r="C8" s="10"/>
      <c r="D8" s="11">
        <v>38</v>
      </c>
      <c r="E8" s="12">
        <v>23</v>
      </c>
      <c r="F8" s="6"/>
      <c r="H8" s="49">
        <f t="shared" si="0"/>
        <v>9</v>
      </c>
      <c r="I8" s="49">
        <f t="shared" si="1"/>
        <v>0</v>
      </c>
      <c r="J8" s="49">
        <f t="shared" si="1"/>
        <v>34</v>
      </c>
      <c r="K8" s="49">
        <f t="shared" si="1"/>
        <v>58</v>
      </c>
      <c r="L8" s="49">
        <f t="shared" si="1"/>
        <v>0</v>
      </c>
      <c r="N8" s="64">
        <f>IF('登録'!A9=0,"",'登録'!A9)</f>
        <v>9</v>
      </c>
      <c r="O8" s="14" t="str">
        <f>IF('登録'!B9="","",'登録'!B9)</f>
        <v>鞍手北</v>
      </c>
      <c r="P8" s="26" t="str">
        <f>オーダー!L9</f>
        <v>和泉　瑛里①</v>
      </c>
      <c r="Q8" s="8" t="str">
        <f t="shared" si="2"/>
        <v>0:34:58</v>
      </c>
      <c r="R8" s="9">
        <f t="shared" si="3"/>
        <v>2</v>
      </c>
      <c r="S8" s="8" t="str">
        <f t="shared" si="4"/>
        <v> 8:26</v>
      </c>
      <c r="T8" s="98">
        <f t="shared" si="5"/>
      </c>
      <c r="U8" s="65">
        <f t="shared" si="6"/>
        <v>3</v>
      </c>
      <c r="W8" s="49">
        <f>'３区'!Y8</f>
        <v>1592</v>
      </c>
      <c r="X8" s="49">
        <f t="shared" si="7"/>
        <v>2098</v>
      </c>
      <c r="Y8" s="49">
        <f t="shared" si="8"/>
        <v>2098</v>
      </c>
      <c r="Z8" s="49">
        <f t="shared" si="9"/>
        <v>506</v>
      </c>
      <c r="AA8" s="49">
        <f>IF(H8=0,"",'３区'!AA8+Z8)</f>
        <v>2098</v>
      </c>
      <c r="AB8" s="50">
        <f t="shared" si="10"/>
        <v>8</v>
      </c>
      <c r="AC8" s="51">
        <f t="shared" si="11"/>
        <v>26</v>
      </c>
    </row>
    <row r="9" spans="1:29" ht="19.5" customHeight="1">
      <c r="A9" s="52">
        <v>6</v>
      </c>
      <c r="B9" s="6">
        <v>6</v>
      </c>
      <c r="C9" s="10"/>
      <c r="D9" s="11">
        <v>40</v>
      </c>
      <c r="E9" s="12">
        <v>32</v>
      </c>
      <c r="F9" s="6"/>
      <c r="H9" s="49">
        <f t="shared" si="0"/>
        <v>11</v>
      </c>
      <c r="I9" s="49">
        <f t="shared" si="1"/>
        <v>0</v>
      </c>
      <c r="J9" s="49">
        <f t="shared" si="1"/>
        <v>36</v>
      </c>
      <c r="K9" s="49">
        <f t="shared" si="1"/>
        <v>10</v>
      </c>
      <c r="L9" s="49">
        <f t="shared" si="1"/>
        <v>0</v>
      </c>
      <c r="N9" s="64">
        <f>IF('登録'!A10=0,"",'登録'!A10)</f>
        <v>11</v>
      </c>
      <c r="O9" s="14" t="str">
        <f>IF('登録'!B10="","",'登録'!B10)</f>
        <v>若宮</v>
      </c>
      <c r="P9" s="26" t="str">
        <f>オーダー!L10</f>
        <v>牧　千陽①</v>
      </c>
      <c r="Q9" s="8" t="str">
        <f t="shared" si="2"/>
        <v>0:36:10</v>
      </c>
      <c r="R9" s="9">
        <f t="shared" si="3"/>
        <v>4</v>
      </c>
      <c r="S9" s="8" t="str">
        <f t="shared" si="4"/>
        <v> 8:31</v>
      </c>
      <c r="T9" s="98">
        <f t="shared" si="5"/>
      </c>
      <c r="U9" s="65">
        <f t="shared" si="6"/>
        <v>5</v>
      </c>
      <c r="W9" s="49">
        <f>'３区'!Y9</f>
        <v>1659</v>
      </c>
      <c r="X9" s="49">
        <f t="shared" si="7"/>
        <v>2170</v>
      </c>
      <c r="Y9" s="49">
        <f t="shared" si="8"/>
        <v>2170</v>
      </c>
      <c r="Z9" s="49">
        <f t="shared" si="9"/>
        <v>511</v>
      </c>
      <c r="AA9" s="49">
        <f>IF(H9=0,"",'３区'!AA9+Z9)</f>
        <v>2170</v>
      </c>
      <c r="AB9" s="50">
        <f t="shared" si="10"/>
        <v>8</v>
      </c>
      <c r="AC9" s="51">
        <f t="shared" si="11"/>
        <v>31</v>
      </c>
    </row>
    <row r="10" spans="1:29" ht="19.5" customHeight="1">
      <c r="A10" s="52"/>
      <c r="B10" s="6"/>
      <c r="C10" s="10"/>
      <c r="D10" s="11"/>
      <c r="E10" s="12"/>
      <c r="F10" s="6"/>
      <c r="H10" s="49"/>
      <c r="I10" s="49"/>
      <c r="J10" s="49"/>
      <c r="K10" s="49"/>
      <c r="L10" s="49"/>
      <c r="N10" s="64"/>
      <c r="O10" s="14"/>
      <c r="P10" s="26"/>
      <c r="Q10" s="8"/>
      <c r="R10" s="9"/>
      <c r="S10" s="8"/>
      <c r="T10" s="98"/>
      <c r="U10" s="65"/>
      <c r="W10" s="49"/>
      <c r="X10" s="49"/>
      <c r="Y10" s="49"/>
      <c r="Z10" s="49"/>
      <c r="AA10" s="49"/>
      <c r="AB10" s="50"/>
      <c r="AC10" s="51"/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43" t="s">
        <v>20</v>
      </c>
      <c r="O31" s="144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八尋　明日香①</v>
      </c>
      <c r="Q32" s="69"/>
      <c r="R32" s="69"/>
      <c r="S32" s="69" t="str">
        <f>INDEX(S4:S28,MATCH(1,$U$4:$U$28,0),1)</f>
        <v> 7:33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0" sqref="E10"/>
    </sheetView>
  </sheetViews>
  <sheetFormatPr defaultColWidth="5.796875" defaultRowHeight="15"/>
  <cols>
    <col min="1" max="13" width="2.69921875" style="48" customWidth="1"/>
    <col min="14" max="14" width="5.69921875" style="48" customWidth="1"/>
    <col min="15" max="15" width="8.69921875" style="48" customWidth="1"/>
    <col min="16" max="16" width="14.09765625" style="48" bestFit="1" customWidth="1"/>
    <col min="17" max="17" width="7.59765625" style="53" bestFit="1" customWidth="1"/>
    <col min="18" max="19" width="5.69921875" style="48" customWidth="1"/>
    <col min="20" max="20" width="2.69921875" style="48" customWidth="1"/>
    <col min="21" max="21" width="3.69921875" style="48" customWidth="1"/>
    <col min="22" max="22" width="5.69921875" style="48" customWidth="1"/>
    <col min="23" max="27" width="4.69921875" style="48" customWidth="1"/>
    <col min="28" max="28" width="2.69921875" style="90" customWidth="1"/>
    <col min="29" max="29" width="2.69921875" style="54" customWidth="1"/>
    <col min="30" max="16384" width="5.69921875" style="48" customWidth="1"/>
  </cols>
  <sheetData>
    <row r="1" spans="14:29" s="46" customFormat="1" ht="12">
      <c r="N1" s="55" t="s">
        <v>34</v>
      </c>
      <c r="O1" s="56"/>
      <c r="P1" s="56"/>
      <c r="Q1" s="57"/>
      <c r="R1" s="58" t="s">
        <v>64</v>
      </c>
      <c r="S1" s="59" t="str">
        <f>RIGHT("  "&amp;TEXT(AB1,"##"),2)&amp;":"&amp;RIGHT(TEXT(AC1+100,"##"),2)</f>
        <v> 7:32</v>
      </c>
      <c r="T1" s="60"/>
      <c r="U1" s="61"/>
      <c r="W1" s="47"/>
      <c r="X1" s="47"/>
      <c r="Y1" s="47"/>
      <c r="Z1" s="49">
        <f>AB1*60+AC1</f>
        <v>452</v>
      </c>
      <c r="AA1" s="47"/>
      <c r="AB1" s="50">
        <f>'最初に'!F22</f>
        <v>7</v>
      </c>
      <c r="AC1" s="51">
        <f>'最初に'!H22</f>
        <v>32</v>
      </c>
    </row>
    <row r="2" spans="14:29" s="46" customFormat="1" ht="12.75" thickBot="1">
      <c r="N2" s="71"/>
      <c r="O2" s="72"/>
      <c r="P2" s="72"/>
      <c r="Q2" s="72"/>
      <c r="R2" s="72"/>
      <c r="S2" s="72"/>
      <c r="T2" s="72"/>
      <c r="U2" s="73"/>
      <c r="W2" s="47"/>
      <c r="X2" s="47"/>
      <c r="Y2" s="47"/>
      <c r="Z2" s="47"/>
      <c r="AA2" s="47"/>
      <c r="AB2" s="50"/>
      <c r="AC2" s="51"/>
    </row>
    <row r="3" spans="1:29" ht="12">
      <c r="A3" s="52" t="s">
        <v>65</v>
      </c>
      <c r="B3" s="52" t="s">
        <v>66</v>
      </c>
      <c r="C3" s="145" t="s">
        <v>32</v>
      </c>
      <c r="D3" s="146"/>
      <c r="E3" s="147"/>
      <c r="F3" s="52" t="s">
        <v>83</v>
      </c>
      <c r="H3" s="49" t="s">
        <v>66</v>
      </c>
      <c r="I3" s="148" t="s">
        <v>32</v>
      </c>
      <c r="J3" s="148"/>
      <c r="K3" s="148"/>
      <c r="L3" s="49"/>
      <c r="N3" s="74"/>
      <c r="O3" s="59"/>
      <c r="P3" s="75"/>
      <c r="Q3" s="149" t="s">
        <v>68</v>
      </c>
      <c r="R3" s="150"/>
      <c r="S3" s="149" t="s">
        <v>69</v>
      </c>
      <c r="T3" s="151"/>
      <c r="U3" s="152"/>
      <c r="W3" s="49" t="s">
        <v>70</v>
      </c>
      <c r="X3" s="49" t="s">
        <v>71</v>
      </c>
      <c r="Y3" s="49" t="s">
        <v>1</v>
      </c>
      <c r="Z3" s="49" t="s">
        <v>21</v>
      </c>
      <c r="AA3" s="49" t="s">
        <v>22</v>
      </c>
      <c r="AB3" s="148" t="s">
        <v>23</v>
      </c>
      <c r="AC3" s="148"/>
    </row>
    <row r="4" spans="1:29" ht="19.5" customHeight="1">
      <c r="A4" s="52">
        <v>1</v>
      </c>
      <c r="B4" s="6">
        <v>8</v>
      </c>
      <c r="C4" s="10"/>
      <c r="D4" s="11">
        <v>41</v>
      </c>
      <c r="E4" s="12">
        <v>36</v>
      </c>
      <c r="F4" s="6"/>
      <c r="H4" s="49">
        <f aca="true" t="shared" si="0" ref="H4:H9">N4</f>
        <v>2</v>
      </c>
      <c r="I4" s="49">
        <f aca="true" t="shared" si="1" ref="I4:L9">INDEX(C$4:C$28,MATCH($H4,$B$4:$B$28,0),1)</f>
        <v>0</v>
      </c>
      <c r="J4" s="49">
        <f t="shared" si="1"/>
        <v>47</v>
      </c>
      <c r="K4" s="49">
        <f t="shared" si="1"/>
        <v>2</v>
      </c>
      <c r="L4" s="49">
        <f t="shared" si="1"/>
        <v>0</v>
      </c>
      <c r="N4" s="64">
        <f>IF('登録'!A5=0,"",'登録'!A5)</f>
        <v>2</v>
      </c>
      <c r="O4" s="14" t="str">
        <f>IF('登録'!B5="","",'登録'!B5)</f>
        <v>直方二</v>
      </c>
      <c r="P4" s="26" t="str">
        <f>オーダー!M5</f>
        <v>辻野　由希菜②</v>
      </c>
      <c r="Q4" s="8" t="str">
        <f aca="true" t="shared" si="2" ref="Q4:Q9">TEXT(TIME(,,AA4),"H:MM:SS")</f>
        <v>0:47:02</v>
      </c>
      <c r="R4" s="9">
        <f aca="true" t="shared" si="3" ref="R4:R9">RANK(AA4,AA$4:AA$28,1)+L4</f>
        <v>5</v>
      </c>
      <c r="S4" s="8" t="str">
        <f aca="true" t="shared" si="4" ref="S4:S9">RIGHT("  "&amp;TEXT(AB4,"##"),2)&amp;":"&amp;RIGHT(TEXT(AC4+100,"##"),2)</f>
        <v> 8:39</v>
      </c>
      <c r="T4" s="98">
        <f aca="true" t="shared" si="5" ref="T4:T9">IF(Z4&gt;Z$1,"",IF(Z4&lt;Z$1,"新","タイ"))</f>
      </c>
      <c r="U4" s="65">
        <f aca="true" t="shared" si="6" ref="U4:U9">RANK(Z4,Z$4:Z$28,1)</f>
        <v>5</v>
      </c>
      <c r="W4" s="49">
        <f>'４区'!Y4</f>
        <v>2303</v>
      </c>
      <c r="X4" s="49">
        <f aca="true" t="shared" si="7" ref="X4:X9">I4*3600+J4*60+K4</f>
        <v>2822</v>
      </c>
      <c r="Y4" s="49">
        <f aca="true" t="shared" si="8" ref="Y4:Y9">IF(X4&lt;$X$30,X4,$X$30)</f>
        <v>2822</v>
      </c>
      <c r="Z4" s="49">
        <f aca="true" t="shared" si="9" ref="Z4:Z9">IF(H4=0,"",X4-W4)</f>
        <v>519</v>
      </c>
      <c r="AA4" s="49">
        <f>IF(H4=0,"",'４区'!AA4+Z4)</f>
        <v>2822</v>
      </c>
      <c r="AB4" s="50">
        <f aca="true" t="shared" si="10" ref="AB4:AB9">INT(Z4/60)</f>
        <v>8</v>
      </c>
      <c r="AC4" s="51">
        <f aca="true" t="shared" si="11" ref="AC4:AC9">Z4-AB4*60</f>
        <v>39</v>
      </c>
    </row>
    <row r="5" spans="1:29" ht="19.5" customHeight="1">
      <c r="A5" s="52">
        <v>2</v>
      </c>
      <c r="B5" s="6">
        <v>9</v>
      </c>
      <c r="C5" s="10"/>
      <c r="D5" s="11">
        <v>42</v>
      </c>
      <c r="E5" s="12">
        <v>44</v>
      </c>
      <c r="F5" s="6"/>
      <c r="H5" s="49">
        <f t="shared" si="0"/>
        <v>3</v>
      </c>
      <c r="I5" s="49">
        <f t="shared" si="1"/>
        <v>0</v>
      </c>
      <c r="J5" s="49">
        <f t="shared" si="1"/>
        <v>44</v>
      </c>
      <c r="K5" s="49">
        <f t="shared" si="1"/>
        <v>34</v>
      </c>
      <c r="L5" s="49">
        <f t="shared" si="1"/>
        <v>0</v>
      </c>
      <c r="N5" s="64">
        <f>IF('登録'!A6=0,"",'登録'!A6)</f>
        <v>3</v>
      </c>
      <c r="O5" s="14" t="str">
        <f>IF('登録'!B6="","",'登録'!B6)</f>
        <v>直方三</v>
      </c>
      <c r="P5" s="26" t="str">
        <f>オーダー!M6</f>
        <v>入江　真衣③</v>
      </c>
      <c r="Q5" s="8" t="str">
        <f t="shared" si="2"/>
        <v>0:44:34</v>
      </c>
      <c r="R5" s="9">
        <f t="shared" si="3"/>
        <v>3</v>
      </c>
      <c r="S5" s="8" t="str">
        <f t="shared" si="4"/>
        <v> 8:25</v>
      </c>
      <c r="T5" s="98">
        <f t="shared" si="5"/>
      </c>
      <c r="U5" s="65">
        <f t="shared" si="6"/>
        <v>3</v>
      </c>
      <c r="W5" s="49">
        <f>'４区'!Y5</f>
        <v>2169</v>
      </c>
      <c r="X5" s="49">
        <f t="shared" si="7"/>
        <v>2674</v>
      </c>
      <c r="Y5" s="49">
        <f t="shared" si="8"/>
        <v>2674</v>
      </c>
      <c r="Z5" s="49">
        <f t="shared" si="9"/>
        <v>505</v>
      </c>
      <c r="AA5" s="49">
        <f>IF(H5=0,"",'４区'!AA5+Z5)</f>
        <v>2674</v>
      </c>
      <c r="AB5" s="50">
        <f t="shared" si="10"/>
        <v>8</v>
      </c>
      <c r="AC5" s="51">
        <f t="shared" si="11"/>
        <v>25</v>
      </c>
    </row>
    <row r="6" spans="1:29" ht="19.5" customHeight="1">
      <c r="A6" s="52">
        <v>3</v>
      </c>
      <c r="B6" s="6">
        <v>3</v>
      </c>
      <c r="C6" s="10"/>
      <c r="D6" s="11">
        <v>44</v>
      </c>
      <c r="E6" s="12">
        <v>34</v>
      </c>
      <c r="F6" s="6"/>
      <c r="H6" s="49">
        <f t="shared" si="0"/>
        <v>6</v>
      </c>
      <c r="I6" s="49">
        <f t="shared" si="1"/>
        <v>0</v>
      </c>
      <c r="J6" s="49">
        <f t="shared" si="1"/>
        <v>49</v>
      </c>
      <c r="K6" s="49">
        <f t="shared" si="1"/>
        <v>50</v>
      </c>
      <c r="L6" s="49">
        <f t="shared" si="1"/>
        <v>0</v>
      </c>
      <c r="N6" s="64">
        <f>IF('登録'!A7=0,"",'登録'!A7)</f>
        <v>6</v>
      </c>
      <c r="O6" s="14" t="str">
        <f>IF('登録'!B7="","",'登録'!B7)</f>
        <v>宮田光陵</v>
      </c>
      <c r="P6" s="26" t="str">
        <f>オーダー!M7</f>
        <v>原　　朱音②</v>
      </c>
      <c r="Q6" s="8" t="str">
        <f t="shared" si="2"/>
        <v>0:49:50</v>
      </c>
      <c r="R6" s="9">
        <f t="shared" si="3"/>
        <v>6</v>
      </c>
      <c r="S6" s="8" t="str">
        <f t="shared" si="4"/>
        <v> 9:18</v>
      </c>
      <c r="T6" s="98">
        <f t="shared" si="5"/>
      </c>
      <c r="U6" s="65">
        <f t="shared" si="6"/>
        <v>6</v>
      </c>
      <c r="W6" s="49">
        <f>'４区'!Y6</f>
        <v>2432</v>
      </c>
      <c r="X6" s="49">
        <f t="shared" si="7"/>
        <v>2990</v>
      </c>
      <c r="Y6" s="49">
        <f t="shared" si="8"/>
        <v>2990</v>
      </c>
      <c r="Z6" s="49">
        <f t="shared" si="9"/>
        <v>558</v>
      </c>
      <c r="AA6" s="49">
        <f>IF(H6=0,"",'４区'!AA6+Z6)</f>
        <v>2990</v>
      </c>
      <c r="AB6" s="50">
        <f t="shared" si="10"/>
        <v>9</v>
      </c>
      <c r="AC6" s="51">
        <f t="shared" si="11"/>
        <v>18</v>
      </c>
    </row>
    <row r="7" spans="1:29" ht="19.5" customHeight="1">
      <c r="A7" s="52">
        <v>4</v>
      </c>
      <c r="B7" s="6">
        <v>11</v>
      </c>
      <c r="C7" s="10"/>
      <c r="D7" s="11">
        <v>44</v>
      </c>
      <c r="E7" s="12">
        <v>40</v>
      </c>
      <c r="F7" s="6"/>
      <c r="H7" s="49">
        <f t="shared" si="0"/>
        <v>8</v>
      </c>
      <c r="I7" s="49">
        <f t="shared" si="1"/>
        <v>0</v>
      </c>
      <c r="J7" s="49">
        <f t="shared" si="1"/>
        <v>41</v>
      </c>
      <c r="K7" s="49">
        <f t="shared" si="1"/>
        <v>36</v>
      </c>
      <c r="L7" s="49">
        <f t="shared" si="1"/>
        <v>0</v>
      </c>
      <c r="N7" s="64">
        <f>IF('登録'!A8=0,"",'登録'!A8)</f>
        <v>8</v>
      </c>
      <c r="O7" s="14" t="str">
        <f>IF('登録'!B8="","",'登録'!B8)</f>
        <v>小竹</v>
      </c>
      <c r="P7" s="26" t="str">
        <f>オーダー!M8</f>
        <v>立花　薫乃①</v>
      </c>
      <c r="Q7" s="8" t="str">
        <f t="shared" si="2"/>
        <v>0:41:36</v>
      </c>
      <c r="R7" s="9">
        <f t="shared" si="3"/>
        <v>1</v>
      </c>
      <c r="S7" s="8" t="str">
        <f t="shared" si="4"/>
        <v> 7:38</v>
      </c>
      <c r="T7" s="98">
        <f t="shared" si="5"/>
      </c>
      <c r="U7" s="65">
        <f t="shared" si="6"/>
        <v>1</v>
      </c>
      <c r="W7" s="49">
        <f>'４区'!Y7</f>
        <v>2038</v>
      </c>
      <c r="X7" s="49">
        <f t="shared" si="7"/>
        <v>2496</v>
      </c>
      <c r="Y7" s="49">
        <f t="shared" si="8"/>
        <v>2496</v>
      </c>
      <c r="Z7" s="49">
        <f t="shared" si="9"/>
        <v>458</v>
      </c>
      <c r="AA7" s="49">
        <f>IF(H7=0,"",'４区'!AA7+Z7)</f>
        <v>2496</v>
      </c>
      <c r="AB7" s="50">
        <f t="shared" si="10"/>
        <v>7</v>
      </c>
      <c r="AC7" s="51">
        <f t="shared" si="11"/>
        <v>38</v>
      </c>
    </row>
    <row r="8" spans="1:29" ht="19.5" customHeight="1">
      <c r="A8" s="52">
        <v>5</v>
      </c>
      <c r="B8" s="6">
        <v>2</v>
      </c>
      <c r="C8" s="10"/>
      <c r="D8" s="11">
        <v>47</v>
      </c>
      <c r="E8" s="12">
        <v>2</v>
      </c>
      <c r="F8" s="6"/>
      <c r="H8" s="49">
        <f t="shared" si="0"/>
        <v>9</v>
      </c>
      <c r="I8" s="49">
        <f t="shared" si="1"/>
        <v>0</v>
      </c>
      <c r="J8" s="49">
        <f t="shared" si="1"/>
        <v>42</v>
      </c>
      <c r="K8" s="49">
        <f t="shared" si="1"/>
        <v>44</v>
      </c>
      <c r="L8" s="49">
        <f t="shared" si="1"/>
        <v>0</v>
      </c>
      <c r="N8" s="64">
        <f>IF('登録'!A9=0,"",'登録'!A9)</f>
        <v>9</v>
      </c>
      <c r="O8" s="14" t="str">
        <f>IF('登録'!B9="","",'登録'!B9)</f>
        <v>鞍手北</v>
      </c>
      <c r="P8" s="26" t="str">
        <f>オーダー!M9</f>
        <v>森　海波②</v>
      </c>
      <c r="Q8" s="8" t="str">
        <f t="shared" si="2"/>
        <v>0:42:44</v>
      </c>
      <c r="R8" s="9">
        <f t="shared" si="3"/>
        <v>2</v>
      </c>
      <c r="S8" s="8" t="str">
        <f t="shared" si="4"/>
        <v> 7:46</v>
      </c>
      <c r="T8" s="98">
        <f t="shared" si="5"/>
      </c>
      <c r="U8" s="65">
        <f t="shared" si="6"/>
        <v>2</v>
      </c>
      <c r="W8" s="49">
        <f>'４区'!Y8</f>
        <v>2098</v>
      </c>
      <c r="X8" s="49">
        <f t="shared" si="7"/>
        <v>2564</v>
      </c>
      <c r="Y8" s="49">
        <f t="shared" si="8"/>
        <v>2564</v>
      </c>
      <c r="Z8" s="49">
        <f t="shared" si="9"/>
        <v>466</v>
      </c>
      <c r="AA8" s="49">
        <f>IF(H8=0,"",'４区'!AA8+Z8)</f>
        <v>2564</v>
      </c>
      <c r="AB8" s="50">
        <f t="shared" si="10"/>
        <v>7</v>
      </c>
      <c r="AC8" s="51">
        <f t="shared" si="11"/>
        <v>46</v>
      </c>
    </row>
    <row r="9" spans="1:29" ht="19.5" customHeight="1">
      <c r="A9" s="52">
        <v>6</v>
      </c>
      <c r="B9" s="6">
        <v>6</v>
      </c>
      <c r="C9" s="10"/>
      <c r="D9" s="11">
        <v>49</v>
      </c>
      <c r="E9" s="12">
        <v>50</v>
      </c>
      <c r="F9" s="6"/>
      <c r="H9" s="49">
        <f t="shared" si="0"/>
        <v>11</v>
      </c>
      <c r="I9" s="49">
        <f t="shared" si="1"/>
        <v>0</v>
      </c>
      <c r="J9" s="49">
        <f t="shared" si="1"/>
        <v>44</v>
      </c>
      <c r="K9" s="49">
        <f t="shared" si="1"/>
        <v>40</v>
      </c>
      <c r="L9" s="49">
        <f t="shared" si="1"/>
        <v>0</v>
      </c>
      <c r="N9" s="64">
        <f>IF('登録'!A10=0,"",'登録'!A10)</f>
        <v>11</v>
      </c>
      <c r="O9" s="14" t="str">
        <f>IF('登録'!B10="","",'登録'!B10)</f>
        <v>若宮</v>
      </c>
      <c r="P9" s="26" t="str">
        <f>オーダー!M10</f>
        <v>野見山　未妃①</v>
      </c>
      <c r="Q9" s="8" t="str">
        <f t="shared" si="2"/>
        <v>0:44:40</v>
      </c>
      <c r="R9" s="9">
        <f t="shared" si="3"/>
        <v>4</v>
      </c>
      <c r="S9" s="8" t="str">
        <f t="shared" si="4"/>
        <v> 8:30</v>
      </c>
      <c r="T9" s="98">
        <f t="shared" si="5"/>
      </c>
      <c r="U9" s="65">
        <f t="shared" si="6"/>
        <v>4</v>
      </c>
      <c r="W9" s="49">
        <f>'４区'!Y9</f>
        <v>2170</v>
      </c>
      <c r="X9" s="49">
        <f t="shared" si="7"/>
        <v>2680</v>
      </c>
      <c r="Y9" s="49">
        <f t="shared" si="8"/>
        <v>2680</v>
      </c>
      <c r="Z9" s="49">
        <f t="shared" si="9"/>
        <v>510</v>
      </c>
      <c r="AA9" s="49">
        <f>IF(H9=0,"",'４区'!AA9+Z9)</f>
        <v>2680</v>
      </c>
      <c r="AB9" s="50">
        <f t="shared" si="10"/>
        <v>8</v>
      </c>
      <c r="AC9" s="51">
        <f t="shared" si="11"/>
        <v>30</v>
      </c>
    </row>
    <row r="10" spans="1:29" ht="19.5" customHeight="1">
      <c r="A10" s="52"/>
      <c r="B10" s="6"/>
      <c r="C10" s="10"/>
      <c r="D10" s="11"/>
      <c r="E10" s="12"/>
      <c r="F10" s="6"/>
      <c r="H10" s="49"/>
      <c r="I10" s="49"/>
      <c r="J10" s="49"/>
      <c r="K10" s="49"/>
      <c r="L10" s="49"/>
      <c r="N10" s="64"/>
      <c r="O10" s="14"/>
      <c r="P10" s="26"/>
      <c r="Q10" s="8"/>
      <c r="R10" s="9"/>
      <c r="S10" s="8"/>
      <c r="T10" s="98"/>
      <c r="U10" s="65"/>
      <c r="W10" s="49"/>
      <c r="X10" s="49"/>
      <c r="Y10" s="49"/>
      <c r="Z10" s="49"/>
      <c r="AA10" s="49"/>
      <c r="AB10" s="50"/>
      <c r="AC10" s="51"/>
    </row>
    <row r="11" spans="1:29" ht="19.5" customHeight="1">
      <c r="A11" s="52"/>
      <c r="B11" s="6"/>
      <c r="C11" s="10"/>
      <c r="D11" s="11"/>
      <c r="E11" s="12"/>
      <c r="F11" s="6"/>
      <c r="H11" s="49"/>
      <c r="I11" s="49"/>
      <c r="J11" s="49"/>
      <c r="K11" s="49"/>
      <c r="L11" s="49"/>
      <c r="N11" s="64"/>
      <c r="O11" s="14"/>
      <c r="P11" s="26"/>
      <c r="Q11" s="8"/>
      <c r="R11" s="9"/>
      <c r="S11" s="8"/>
      <c r="T11" s="98"/>
      <c r="U11" s="65"/>
      <c r="W11" s="49"/>
      <c r="X11" s="49"/>
      <c r="Y11" s="49"/>
      <c r="Z11" s="49"/>
      <c r="AA11" s="49"/>
      <c r="AB11" s="50"/>
      <c r="AC11" s="51"/>
    </row>
    <row r="12" spans="1:29" ht="19.5" customHeight="1">
      <c r="A12" s="52"/>
      <c r="B12" s="6"/>
      <c r="C12" s="10"/>
      <c r="D12" s="11"/>
      <c r="E12" s="12"/>
      <c r="F12" s="6"/>
      <c r="H12" s="49"/>
      <c r="I12" s="49"/>
      <c r="J12" s="49"/>
      <c r="K12" s="49"/>
      <c r="L12" s="49"/>
      <c r="N12" s="64"/>
      <c r="O12" s="14"/>
      <c r="P12" s="26"/>
      <c r="Q12" s="8"/>
      <c r="R12" s="9"/>
      <c r="S12" s="8"/>
      <c r="T12" s="98"/>
      <c r="U12" s="65"/>
      <c r="W12" s="49"/>
      <c r="X12" s="49"/>
      <c r="Y12" s="49"/>
      <c r="Z12" s="49"/>
      <c r="AA12" s="49"/>
      <c r="AB12" s="50"/>
      <c r="AC12" s="51"/>
    </row>
    <row r="13" spans="1:29" ht="19.5" customHeight="1">
      <c r="A13" s="52"/>
      <c r="B13" s="6"/>
      <c r="C13" s="10"/>
      <c r="D13" s="11"/>
      <c r="E13" s="12"/>
      <c r="F13" s="6"/>
      <c r="H13" s="49"/>
      <c r="I13" s="49"/>
      <c r="J13" s="49"/>
      <c r="K13" s="49"/>
      <c r="L13" s="49"/>
      <c r="N13" s="64"/>
      <c r="O13" s="14"/>
      <c r="P13" s="26"/>
      <c r="Q13" s="8"/>
      <c r="R13" s="9"/>
      <c r="S13" s="8"/>
      <c r="T13" s="98"/>
      <c r="U13" s="65"/>
      <c r="W13" s="49"/>
      <c r="X13" s="49"/>
      <c r="Y13" s="49"/>
      <c r="Z13" s="49"/>
      <c r="AA13" s="49"/>
      <c r="AB13" s="50"/>
      <c r="AC13" s="51"/>
    </row>
    <row r="14" spans="1:29" ht="19.5" customHeight="1">
      <c r="A14" s="52"/>
      <c r="B14" s="6"/>
      <c r="C14" s="10"/>
      <c r="D14" s="11"/>
      <c r="E14" s="12"/>
      <c r="F14" s="6"/>
      <c r="H14" s="49"/>
      <c r="I14" s="49"/>
      <c r="J14" s="49"/>
      <c r="K14" s="49"/>
      <c r="L14" s="49"/>
      <c r="N14" s="64"/>
      <c r="O14" s="14"/>
      <c r="P14" s="26"/>
      <c r="Q14" s="8"/>
      <c r="R14" s="9"/>
      <c r="S14" s="8"/>
      <c r="T14" s="98"/>
      <c r="U14" s="65"/>
      <c r="W14" s="49"/>
      <c r="X14" s="49"/>
      <c r="Y14" s="49"/>
      <c r="Z14" s="49"/>
      <c r="AA14" s="49"/>
      <c r="AB14" s="50"/>
      <c r="AC14" s="51"/>
    </row>
    <row r="15" spans="1:29" ht="19.5" customHeight="1">
      <c r="A15" s="52"/>
      <c r="B15" s="6"/>
      <c r="C15" s="10"/>
      <c r="D15" s="11"/>
      <c r="E15" s="12"/>
      <c r="F15" s="6"/>
      <c r="H15" s="49"/>
      <c r="I15" s="49"/>
      <c r="J15" s="49"/>
      <c r="K15" s="49"/>
      <c r="L15" s="49"/>
      <c r="N15" s="64"/>
      <c r="O15" s="14"/>
      <c r="P15" s="26"/>
      <c r="Q15" s="8"/>
      <c r="R15" s="9"/>
      <c r="S15" s="8"/>
      <c r="T15" s="98"/>
      <c r="U15" s="65"/>
      <c r="W15" s="49"/>
      <c r="X15" s="49"/>
      <c r="Y15" s="49"/>
      <c r="Z15" s="49"/>
      <c r="AA15" s="49"/>
      <c r="AB15" s="50"/>
      <c r="AC15" s="51"/>
    </row>
    <row r="16" spans="1:29" ht="19.5" customHeight="1">
      <c r="A16" s="52"/>
      <c r="B16" s="6"/>
      <c r="C16" s="10"/>
      <c r="D16" s="11"/>
      <c r="E16" s="12"/>
      <c r="F16" s="6"/>
      <c r="H16" s="49"/>
      <c r="I16" s="49"/>
      <c r="J16" s="49"/>
      <c r="K16" s="49"/>
      <c r="L16" s="49"/>
      <c r="N16" s="64"/>
      <c r="O16" s="14"/>
      <c r="P16" s="26"/>
      <c r="Q16" s="8"/>
      <c r="R16" s="9"/>
      <c r="S16" s="8"/>
      <c r="T16" s="98"/>
      <c r="U16" s="65"/>
      <c r="W16" s="49"/>
      <c r="X16" s="49"/>
      <c r="Y16" s="49"/>
      <c r="Z16" s="49"/>
      <c r="AA16" s="49"/>
      <c r="AB16" s="50"/>
      <c r="AC16" s="51"/>
    </row>
    <row r="17" spans="1:29" ht="19.5" customHeight="1">
      <c r="A17" s="52"/>
      <c r="B17" s="6"/>
      <c r="C17" s="10"/>
      <c r="D17" s="11"/>
      <c r="E17" s="12"/>
      <c r="F17" s="6"/>
      <c r="H17" s="49"/>
      <c r="I17" s="49"/>
      <c r="J17" s="49"/>
      <c r="K17" s="49"/>
      <c r="L17" s="49"/>
      <c r="N17" s="64"/>
      <c r="O17" s="14"/>
      <c r="P17" s="26"/>
      <c r="Q17" s="8"/>
      <c r="R17" s="9"/>
      <c r="S17" s="8"/>
      <c r="T17" s="98"/>
      <c r="U17" s="65"/>
      <c r="W17" s="49"/>
      <c r="X17" s="49"/>
      <c r="Y17" s="49"/>
      <c r="Z17" s="49"/>
      <c r="AA17" s="49"/>
      <c r="AB17" s="50"/>
      <c r="AC17" s="51"/>
    </row>
    <row r="18" spans="1:29" ht="19.5" customHeight="1">
      <c r="A18" s="52"/>
      <c r="B18" s="6"/>
      <c r="C18" s="10"/>
      <c r="D18" s="11"/>
      <c r="E18" s="12"/>
      <c r="F18" s="6"/>
      <c r="H18" s="49"/>
      <c r="I18" s="49"/>
      <c r="J18" s="49"/>
      <c r="K18" s="49"/>
      <c r="L18" s="49"/>
      <c r="N18" s="64"/>
      <c r="O18" s="14"/>
      <c r="P18" s="26"/>
      <c r="Q18" s="8"/>
      <c r="R18" s="9"/>
      <c r="S18" s="8"/>
      <c r="T18" s="98"/>
      <c r="U18" s="65"/>
      <c r="W18" s="49"/>
      <c r="X18" s="49"/>
      <c r="Y18" s="49"/>
      <c r="Z18" s="49"/>
      <c r="AA18" s="49"/>
      <c r="AB18" s="50"/>
      <c r="AC18" s="51"/>
    </row>
    <row r="19" spans="1:29" ht="19.5" customHeight="1">
      <c r="A19" s="52"/>
      <c r="B19" s="6"/>
      <c r="C19" s="10"/>
      <c r="D19" s="11"/>
      <c r="E19" s="12"/>
      <c r="F19" s="6"/>
      <c r="H19" s="49"/>
      <c r="I19" s="49"/>
      <c r="J19" s="49"/>
      <c r="K19" s="49"/>
      <c r="L19" s="49"/>
      <c r="N19" s="64"/>
      <c r="O19" s="14"/>
      <c r="P19" s="26"/>
      <c r="Q19" s="8"/>
      <c r="R19" s="9"/>
      <c r="S19" s="8"/>
      <c r="T19" s="98"/>
      <c r="U19" s="65"/>
      <c r="W19" s="49"/>
      <c r="X19" s="49"/>
      <c r="Y19" s="49"/>
      <c r="Z19" s="49"/>
      <c r="AA19" s="49"/>
      <c r="AB19" s="50"/>
      <c r="AC19" s="51"/>
    </row>
    <row r="20" spans="1:29" ht="19.5" customHeight="1">
      <c r="A20" s="52"/>
      <c r="B20" s="6"/>
      <c r="C20" s="10"/>
      <c r="D20" s="11"/>
      <c r="E20" s="12"/>
      <c r="F20" s="6"/>
      <c r="H20" s="49"/>
      <c r="I20" s="49"/>
      <c r="J20" s="49"/>
      <c r="K20" s="49"/>
      <c r="L20" s="49"/>
      <c r="N20" s="64"/>
      <c r="O20" s="14"/>
      <c r="P20" s="26"/>
      <c r="Q20" s="8"/>
      <c r="R20" s="9"/>
      <c r="S20" s="8"/>
      <c r="T20" s="98"/>
      <c r="U20" s="65"/>
      <c r="W20" s="49"/>
      <c r="X20" s="49"/>
      <c r="Y20" s="49"/>
      <c r="Z20" s="49"/>
      <c r="AA20" s="49"/>
      <c r="AB20" s="50"/>
      <c r="AC20" s="51"/>
    </row>
    <row r="21" spans="1:29" ht="19.5" customHeight="1">
      <c r="A21" s="52"/>
      <c r="B21" s="6"/>
      <c r="C21" s="10"/>
      <c r="D21" s="11"/>
      <c r="E21" s="12"/>
      <c r="F21" s="6"/>
      <c r="H21" s="49"/>
      <c r="I21" s="49"/>
      <c r="J21" s="49"/>
      <c r="K21" s="49"/>
      <c r="L21" s="49"/>
      <c r="N21" s="64"/>
      <c r="O21" s="14"/>
      <c r="P21" s="26"/>
      <c r="Q21" s="8"/>
      <c r="R21" s="9"/>
      <c r="S21" s="8"/>
      <c r="T21" s="98"/>
      <c r="U21" s="65"/>
      <c r="W21" s="49"/>
      <c r="X21" s="49"/>
      <c r="Y21" s="49"/>
      <c r="Z21" s="49"/>
      <c r="AA21" s="49"/>
      <c r="AB21" s="50"/>
      <c r="AC21" s="51"/>
    </row>
    <row r="22" spans="1:29" ht="19.5" customHeight="1">
      <c r="A22" s="52"/>
      <c r="B22" s="6"/>
      <c r="C22" s="10"/>
      <c r="D22" s="11"/>
      <c r="E22" s="12"/>
      <c r="F22" s="6"/>
      <c r="H22" s="49"/>
      <c r="I22" s="49"/>
      <c r="J22" s="49"/>
      <c r="K22" s="49"/>
      <c r="L22" s="49"/>
      <c r="N22" s="64"/>
      <c r="O22" s="14"/>
      <c r="P22" s="26"/>
      <c r="Q22" s="8"/>
      <c r="R22" s="9"/>
      <c r="S22" s="8"/>
      <c r="T22" s="98"/>
      <c r="U22" s="65"/>
      <c r="W22" s="49"/>
      <c r="X22" s="49"/>
      <c r="Y22" s="49"/>
      <c r="Z22" s="49"/>
      <c r="AA22" s="49"/>
      <c r="AB22" s="50"/>
      <c r="AC22" s="51"/>
    </row>
    <row r="23" spans="1:29" ht="19.5" customHeight="1">
      <c r="A23" s="52"/>
      <c r="B23" s="6"/>
      <c r="C23" s="10"/>
      <c r="D23" s="11"/>
      <c r="E23" s="12"/>
      <c r="F23" s="6"/>
      <c r="H23" s="49"/>
      <c r="I23" s="49"/>
      <c r="J23" s="49"/>
      <c r="K23" s="49"/>
      <c r="L23" s="49"/>
      <c r="N23" s="64"/>
      <c r="O23" s="14"/>
      <c r="P23" s="26"/>
      <c r="Q23" s="8"/>
      <c r="R23" s="9"/>
      <c r="S23" s="8"/>
      <c r="T23" s="98"/>
      <c r="U23" s="65"/>
      <c r="W23" s="49"/>
      <c r="X23" s="49"/>
      <c r="Y23" s="49"/>
      <c r="Z23" s="49"/>
      <c r="AA23" s="49"/>
      <c r="AB23" s="50"/>
      <c r="AC23" s="51"/>
    </row>
    <row r="24" spans="1:29" ht="19.5" customHeight="1">
      <c r="A24" s="52"/>
      <c r="B24" s="6"/>
      <c r="C24" s="10"/>
      <c r="D24" s="11"/>
      <c r="E24" s="12"/>
      <c r="F24" s="6"/>
      <c r="H24" s="49"/>
      <c r="I24" s="49"/>
      <c r="J24" s="49"/>
      <c r="K24" s="49"/>
      <c r="L24" s="49"/>
      <c r="N24" s="64"/>
      <c r="O24" s="14"/>
      <c r="P24" s="26"/>
      <c r="Q24" s="8"/>
      <c r="R24" s="9"/>
      <c r="S24" s="8"/>
      <c r="T24" s="98"/>
      <c r="U24" s="65"/>
      <c r="W24" s="49"/>
      <c r="X24" s="49"/>
      <c r="Y24" s="49"/>
      <c r="Z24" s="49"/>
      <c r="AA24" s="49"/>
      <c r="AB24" s="50"/>
      <c r="AC24" s="51"/>
    </row>
    <row r="25" spans="1:29" ht="19.5" customHeight="1">
      <c r="A25" s="52"/>
      <c r="B25" s="6"/>
      <c r="C25" s="10"/>
      <c r="D25" s="11"/>
      <c r="E25" s="12"/>
      <c r="F25" s="6"/>
      <c r="H25" s="49"/>
      <c r="I25" s="49"/>
      <c r="J25" s="49"/>
      <c r="K25" s="49"/>
      <c r="L25" s="49"/>
      <c r="N25" s="64"/>
      <c r="O25" s="14"/>
      <c r="P25" s="26"/>
      <c r="Q25" s="8"/>
      <c r="R25" s="9"/>
      <c r="S25" s="8"/>
      <c r="T25" s="98"/>
      <c r="U25" s="65"/>
      <c r="W25" s="49"/>
      <c r="X25" s="49"/>
      <c r="Y25" s="49"/>
      <c r="Z25" s="49"/>
      <c r="AA25" s="49"/>
      <c r="AB25" s="50"/>
      <c r="AC25" s="51"/>
    </row>
    <row r="26" spans="1:29" ht="19.5" customHeight="1">
      <c r="A26" s="52"/>
      <c r="B26" s="6"/>
      <c r="C26" s="10"/>
      <c r="D26" s="11"/>
      <c r="E26" s="12"/>
      <c r="F26" s="6"/>
      <c r="H26" s="49"/>
      <c r="I26" s="49"/>
      <c r="J26" s="49"/>
      <c r="K26" s="49"/>
      <c r="L26" s="49"/>
      <c r="N26" s="64"/>
      <c r="O26" s="14"/>
      <c r="P26" s="26"/>
      <c r="Q26" s="8"/>
      <c r="R26" s="9"/>
      <c r="S26" s="8"/>
      <c r="T26" s="98"/>
      <c r="U26" s="65"/>
      <c r="W26" s="49"/>
      <c r="X26" s="49"/>
      <c r="Y26" s="49"/>
      <c r="Z26" s="49"/>
      <c r="AA26" s="49"/>
      <c r="AB26" s="50"/>
      <c r="AC26" s="51"/>
    </row>
    <row r="27" spans="1:29" ht="19.5" customHeight="1">
      <c r="A27" s="52"/>
      <c r="B27" s="6"/>
      <c r="C27" s="10"/>
      <c r="D27" s="11"/>
      <c r="E27" s="12"/>
      <c r="F27" s="6"/>
      <c r="H27" s="49"/>
      <c r="I27" s="49"/>
      <c r="J27" s="49"/>
      <c r="K27" s="49"/>
      <c r="L27" s="49"/>
      <c r="N27" s="64"/>
      <c r="O27" s="14"/>
      <c r="P27" s="26"/>
      <c r="Q27" s="8"/>
      <c r="R27" s="9"/>
      <c r="S27" s="8"/>
      <c r="T27" s="98"/>
      <c r="U27" s="65"/>
      <c r="W27" s="49"/>
      <c r="X27" s="49"/>
      <c r="Y27" s="49"/>
      <c r="Z27" s="49"/>
      <c r="AA27" s="49"/>
      <c r="AB27" s="50"/>
      <c r="AC27" s="51"/>
    </row>
    <row r="28" spans="1:29" ht="19.5" customHeight="1" thickBot="1">
      <c r="A28" s="52"/>
      <c r="B28" s="6"/>
      <c r="C28" s="10"/>
      <c r="D28" s="11"/>
      <c r="E28" s="12"/>
      <c r="F28" s="6"/>
      <c r="H28" s="49"/>
      <c r="I28" s="49"/>
      <c r="J28" s="49"/>
      <c r="K28" s="49"/>
      <c r="L28" s="49"/>
      <c r="N28" s="76"/>
      <c r="O28" s="77"/>
      <c r="P28" s="78"/>
      <c r="Q28" s="20"/>
      <c r="R28" s="45"/>
      <c r="S28" s="20"/>
      <c r="T28" s="99"/>
      <c r="U28" s="79"/>
      <c r="W28" s="49"/>
      <c r="X28" s="49"/>
      <c r="Y28" s="49"/>
      <c r="Z28" s="49"/>
      <c r="AA28" s="49"/>
      <c r="AB28" s="50"/>
      <c r="AC28" s="51"/>
    </row>
    <row r="29" spans="14:29" ht="12">
      <c r="N29" s="66"/>
      <c r="O29" s="5"/>
      <c r="P29" s="5"/>
      <c r="Q29" s="5"/>
      <c r="R29" s="5"/>
      <c r="S29" s="5"/>
      <c r="T29" s="5"/>
      <c r="U29" s="67"/>
      <c r="W29" s="49"/>
      <c r="X29" s="49"/>
      <c r="Y29" s="49"/>
      <c r="Z29" s="49"/>
      <c r="AA29" s="49"/>
      <c r="AB29" s="50"/>
      <c r="AC29" s="51"/>
    </row>
    <row r="30" spans="3:29" ht="12">
      <c r="C30" s="101">
        <v>3</v>
      </c>
      <c r="D30" s="102">
        <v>0</v>
      </c>
      <c r="E30" s="103">
        <v>0</v>
      </c>
      <c r="F30" s="54" t="s">
        <v>24</v>
      </c>
      <c r="M30" s="54"/>
      <c r="N30" s="66"/>
      <c r="O30" s="5"/>
      <c r="P30" s="5"/>
      <c r="Q30" s="5"/>
      <c r="R30" s="5"/>
      <c r="S30" s="5"/>
      <c r="T30" s="7" t="s">
        <v>45</v>
      </c>
      <c r="U30" s="97">
        <f>COUNTIF(U4:U28,1)</f>
        <v>1</v>
      </c>
      <c r="W30" s="49"/>
      <c r="X30" s="49">
        <f>C30*3600+D30*60+E30</f>
        <v>10800</v>
      </c>
      <c r="Y30" s="49"/>
      <c r="Z30" s="49"/>
      <c r="AA30" s="49"/>
      <c r="AB30" s="50"/>
      <c r="AC30" s="51"/>
    </row>
    <row r="31" spans="14:21" ht="12">
      <c r="N31" s="143" t="s">
        <v>20</v>
      </c>
      <c r="O31" s="144"/>
      <c r="P31" s="5"/>
      <c r="Q31" s="5"/>
      <c r="R31" s="5"/>
      <c r="S31" s="5"/>
      <c r="T31" s="5"/>
      <c r="U31" s="67"/>
    </row>
    <row r="32" spans="14:21" ht="12.75" thickBot="1">
      <c r="N32" s="68"/>
      <c r="O32" s="69" t="str">
        <f>INDEX(O4:O28,MATCH(1,$U$4:$U$28,0),1)</f>
        <v>小竹</v>
      </c>
      <c r="P32" s="69" t="str">
        <f>INDEX(P4:P28,MATCH(1,$U$4:$U$28,0),1)</f>
        <v>立花　薫乃①</v>
      </c>
      <c r="Q32" s="69"/>
      <c r="R32" s="69"/>
      <c r="S32" s="69" t="str">
        <f>INDEX(S4:S28,MATCH(1,$U$4:$U$28,0),1)</f>
        <v> 7:38</v>
      </c>
      <c r="T32" s="100">
        <f>INDEX(T4:T28,MATCH(1,$U$4:$U$28,0),1)</f>
      </c>
      <c r="U32" s="70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showGridLines="0" tabSelected="1" zoomScalePageLayoutView="0" workbookViewId="0" topLeftCell="A1">
      <selection activeCell="A1" sqref="A1:AC28"/>
    </sheetView>
  </sheetViews>
  <sheetFormatPr defaultColWidth="3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2" customFormat="1" ht="18" thickBot="1">
      <c r="B1" s="185" t="str">
        <f>IF('最初に'!C7=0,"",'最初に'!C7)</f>
        <v>平成23年度　直鞍地区中学校　駅伝競走大会(女子）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05"/>
      <c r="O1" s="105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2:29" s="40" customFormat="1" ht="7.5" customHeight="1" thickTop="1">
      <c r="B2" s="40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s="40" customFormat="1" ht="12">
      <c r="B3" s="42" t="s">
        <v>11</v>
      </c>
      <c r="C3" s="41" t="str">
        <f>IF('最初に'!C8=0,"",'最初に'!C8)</f>
        <v>平成23年10月8日（土）　９時３０分スタート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s="40" customFormat="1" ht="12">
      <c r="B4" s="42" t="s">
        <v>12</v>
      </c>
      <c r="C4" s="41" t="str">
        <f>IF('最初に'!C9=0,"",'最初に'!C9)</f>
        <v>小竹町サイクリングロード（５区間：１1ｋｍ）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s="40" customFormat="1" ht="12">
      <c r="B5" s="42" t="s">
        <v>13</v>
      </c>
      <c r="C5" s="41" t="str">
        <f>IF('最初に'!C10=0,"",'最初に'!C10)</f>
        <v>直鞍地区中学校体育連盟・直方市教育委員会・宮若市教育委員会・鞍手町教育委員会・小竹町教育委員会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40" customFormat="1" ht="12">
      <c r="A6" s="41"/>
      <c r="B6" s="43" t="s">
        <v>14</v>
      </c>
      <c r="C6" s="41">
        <f>IF('最初に'!C11=0,"",'最初に'!C11)</f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3:29" s="42" customFormat="1" ht="6.75" customHeight="1" thickBot="1"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5" customFormat="1" ht="15.75" customHeight="1" thickBot="1">
      <c r="A8" s="128"/>
      <c r="B8" s="129"/>
      <c r="C8" s="178" t="s">
        <v>93</v>
      </c>
      <c r="D8" s="179"/>
      <c r="E8" s="179"/>
      <c r="F8" s="179"/>
      <c r="G8" s="179"/>
      <c r="H8" s="180" t="s">
        <v>94</v>
      </c>
      <c r="I8" s="179"/>
      <c r="J8" s="179"/>
      <c r="K8" s="179"/>
      <c r="L8" s="181"/>
      <c r="M8" s="179" t="s">
        <v>95</v>
      </c>
      <c r="N8" s="179"/>
      <c r="O8" s="179"/>
      <c r="P8" s="179"/>
      <c r="Q8" s="179"/>
      <c r="R8" s="180" t="s">
        <v>96</v>
      </c>
      <c r="S8" s="179"/>
      <c r="T8" s="179"/>
      <c r="U8" s="179"/>
      <c r="V8" s="181"/>
      <c r="W8" s="179" t="s">
        <v>97</v>
      </c>
      <c r="X8" s="179"/>
      <c r="Y8" s="179"/>
      <c r="Z8" s="179"/>
      <c r="AA8" s="182"/>
      <c r="AB8" s="183" t="s">
        <v>51</v>
      </c>
      <c r="AC8" s="184"/>
    </row>
    <row r="9" spans="1:29" s="5" customFormat="1" ht="13.5" customHeight="1">
      <c r="A9" s="174">
        <f>IF('登録'!A8=0,"",'登録'!A8)</f>
        <v>8</v>
      </c>
      <c r="B9" s="172" t="str">
        <f>IF('登録'!B8="","",'登録'!B8)</f>
        <v>小竹</v>
      </c>
      <c r="C9" s="30" t="str">
        <f>オーダー!I8</f>
        <v>花村　紅里③</v>
      </c>
      <c r="D9" s="31"/>
      <c r="E9" s="32"/>
      <c r="F9" s="32"/>
      <c r="G9" s="33"/>
      <c r="H9" s="34" t="str">
        <f>オーダー!J8</f>
        <v>茨木　はな③</v>
      </c>
      <c r="I9" s="31"/>
      <c r="J9" s="32"/>
      <c r="K9" s="32"/>
      <c r="L9" s="35"/>
      <c r="M9" s="32" t="str">
        <f>オーダー!K8</f>
        <v>鈴木　彩華③</v>
      </c>
      <c r="N9" s="31"/>
      <c r="O9" s="32"/>
      <c r="P9" s="32"/>
      <c r="Q9" s="33"/>
      <c r="R9" s="34" t="str">
        <f>オーダー!L8</f>
        <v>八尋　明日香①</v>
      </c>
      <c r="S9" s="31"/>
      <c r="T9" s="32"/>
      <c r="U9" s="32"/>
      <c r="V9" s="35"/>
      <c r="W9" s="32" t="str">
        <f>オーダー!M8</f>
        <v>立花　薫乃①</v>
      </c>
      <c r="X9" s="31"/>
      <c r="Y9" s="32"/>
      <c r="Z9" s="32"/>
      <c r="AA9" s="35"/>
      <c r="AB9" s="29" t="str">
        <f>W10</f>
        <v>0:41:36</v>
      </c>
      <c r="AC9" s="130">
        <f>IF('５区'!AA7&lt;'最初に'!$U$16,"新",IF('５区'!AA7='最初に'!$U$16,"ﾀｲ",""))</f>
      </c>
    </row>
    <row r="10" spans="1:29" s="5" customFormat="1" ht="13.5" customHeight="1">
      <c r="A10" s="171" t="e">
        <f>IF(登録!#REF!=0,"",登録!#REF!)</f>
        <v>#REF!</v>
      </c>
      <c r="B10" s="173"/>
      <c r="C10" s="19" t="str">
        <f>IF('１区'!Q7=0,"",'１区'!Q7)</f>
        <v>0:11:36</v>
      </c>
      <c r="D10" s="22">
        <f>IF('１区'!R7=0,"",'１区'!R7)</f>
        <v>4</v>
      </c>
      <c r="E10" s="36" t="str">
        <f>IF('１区'!S7=0,"",'１区'!S7)</f>
        <v>11:36</v>
      </c>
      <c r="F10" s="37">
        <f>IF('１区'!T7=0,"",'１区'!T7)</f>
      </c>
      <c r="G10" s="38">
        <f>IF('１区'!U7=0,"",'１区'!U7)</f>
        <v>4</v>
      </c>
      <c r="H10" s="28" t="str">
        <f>IF('２区'!Q7=0,"",'２区'!Q7)</f>
        <v>0:18:49</v>
      </c>
      <c r="I10" s="22">
        <f>IF('２区'!R7=0,"",'２区'!R7)</f>
        <v>2</v>
      </c>
      <c r="J10" s="36" t="str">
        <f>IF('２区'!S7=0,"",'２区'!S7)</f>
        <v> 7:13</v>
      </c>
      <c r="K10" s="37" t="str">
        <f>IF('２区'!T7=0,"",'２区'!T7)</f>
        <v>新</v>
      </c>
      <c r="L10" s="39">
        <f>IF('２区'!U7=0,"",'２区'!U7)</f>
        <v>1</v>
      </c>
      <c r="M10" s="18" t="str">
        <f>IF('３区'!Q7=0,"",'３区'!Q7)</f>
        <v>0:26:25</v>
      </c>
      <c r="N10" s="22">
        <f>IF('３区'!R7=0,"",'３区'!R7)</f>
        <v>1</v>
      </c>
      <c r="O10" s="36" t="str">
        <f>IF('３区'!S7=0,"",'３区'!S7)</f>
        <v> 7:36</v>
      </c>
      <c r="P10" s="37" t="str">
        <f>IF('３区'!T7=0,"",'３区'!T7)</f>
        <v>新</v>
      </c>
      <c r="Q10" s="38">
        <f>IF('３区'!U7=0,"",'３区'!U7)</f>
        <v>1</v>
      </c>
      <c r="R10" s="28" t="str">
        <f>IF('４区'!Q7=0,"",'４区'!Q7)</f>
        <v>0:33:58</v>
      </c>
      <c r="S10" s="22">
        <f>IF('４区'!R7=0,"",'４区'!R7)</f>
        <v>1</v>
      </c>
      <c r="T10" s="36" t="str">
        <f>IF('４区'!S7=0,"",'４区'!S7)</f>
        <v> 7:33</v>
      </c>
      <c r="U10" s="37">
        <f>IF('４区'!T7=0,"",'４区'!T7)</f>
      </c>
      <c r="V10" s="39">
        <f>IF('４区'!U7=0,"",'４区'!U7)</f>
        <v>1</v>
      </c>
      <c r="W10" s="18" t="str">
        <f>IF('５区'!Q7=0,"",'５区'!Q7)</f>
        <v>0:41:36</v>
      </c>
      <c r="X10" s="22">
        <f>IF('５区'!R7=0,"",'５区'!R7)</f>
        <v>1</v>
      </c>
      <c r="Y10" s="36" t="str">
        <f>IF('５区'!S7=0,"",'５区'!S7)</f>
        <v> 7:38</v>
      </c>
      <c r="Z10" s="37">
        <f>IF('５区'!T7=0,"",'５区'!T7)</f>
      </c>
      <c r="AA10" s="38">
        <f>IF('５区'!U7=0,"",'５区'!U7)</f>
        <v>1</v>
      </c>
      <c r="AB10" s="155">
        <f>'５区'!R7</f>
        <v>1</v>
      </c>
      <c r="AC10" s="156"/>
    </row>
    <row r="11" spans="1:29" s="5" customFormat="1" ht="13.5" customHeight="1">
      <c r="A11" s="174">
        <f>IF('登録'!A9=0,"",'登録'!A9)</f>
        <v>9</v>
      </c>
      <c r="B11" s="172" t="str">
        <f>IF('登録'!B9="","",'登録'!B9)</f>
        <v>鞍手北</v>
      </c>
      <c r="C11" s="30" t="str">
        <f>オーダー!I9</f>
        <v>大村　奈実希②</v>
      </c>
      <c r="D11" s="31"/>
      <c r="E11" s="32"/>
      <c r="F11" s="32"/>
      <c r="G11" s="33"/>
      <c r="H11" s="34" t="str">
        <f>オーダー!J9</f>
        <v>池田　飛鳥①</v>
      </c>
      <c r="I11" s="31"/>
      <c r="J11" s="32"/>
      <c r="K11" s="32"/>
      <c r="L11" s="35"/>
      <c r="M11" s="32" t="str">
        <f>オーダー!K9</f>
        <v>舟津　琴美①</v>
      </c>
      <c r="N11" s="31"/>
      <c r="O11" s="32"/>
      <c r="P11" s="32"/>
      <c r="Q11" s="33"/>
      <c r="R11" s="34" t="str">
        <f>オーダー!L9</f>
        <v>和泉　瑛里①</v>
      </c>
      <c r="S11" s="31"/>
      <c r="T11" s="32"/>
      <c r="U11" s="32"/>
      <c r="V11" s="35"/>
      <c r="W11" s="32" t="str">
        <f>オーダー!M9</f>
        <v>森　海波②</v>
      </c>
      <c r="X11" s="31"/>
      <c r="Y11" s="32"/>
      <c r="Z11" s="32"/>
      <c r="AA11" s="35"/>
      <c r="AB11" s="29" t="str">
        <f>W12</f>
        <v>0:42:44</v>
      </c>
      <c r="AC11" s="130">
        <f>IF('５区'!AA8&lt;'最初に'!$U$16,"新",IF('５区'!AA8='最初に'!$U$16,"ﾀｲ",""))</f>
      </c>
    </row>
    <row r="12" spans="1:29" s="5" customFormat="1" ht="13.5" customHeight="1">
      <c r="A12" s="171" t="e">
        <f>IF(登録!#REF!=0,"",登録!#REF!)</f>
        <v>#REF!</v>
      </c>
      <c r="B12" s="173"/>
      <c r="C12" s="19" t="str">
        <f>IF('１区'!Q8=0,"",'１区'!Q8)</f>
        <v>0:10:51</v>
      </c>
      <c r="D12" s="22">
        <f>IF('１区'!R8=0,"",'１区'!R8)</f>
        <v>1</v>
      </c>
      <c r="E12" s="36" t="str">
        <f>IF('１区'!S8=0,"",'１区'!S8)</f>
        <v>10:51</v>
      </c>
      <c r="F12" s="37">
        <f>IF('１区'!T8=0,"",'１区'!T8)</f>
      </c>
      <c r="G12" s="38">
        <f>IF('１区'!U8=0,"",'１区'!U8)</f>
        <v>1</v>
      </c>
      <c r="H12" s="28" t="str">
        <f>IF('２区'!Q8=0,"",'２区'!Q8)</f>
        <v>0:18:36</v>
      </c>
      <c r="I12" s="22">
        <f>IF('２区'!R8=0,"",'２区'!R8)</f>
        <v>1</v>
      </c>
      <c r="J12" s="36" t="str">
        <f>IF('２区'!S8=0,"",'２区'!S8)</f>
        <v> 7:45</v>
      </c>
      <c r="K12" s="37">
        <f>IF('２区'!T8=0,"",'２区'!T8)</f>
      </c>
      <c r="L12" s="39">
        <f>IF('２区'!U8=0,"",'２区'!U8)</f>
        <v>2</v>
      </c>
      <c r="M12" s="18" t="str">
        <f>IF('３区'!Q8=0,"",'３区'!Q8)</f>
        <v>0:26:32</v>
      </c>
      <c r="N12" s="22">
        <f>IF('３区'!R8=0,"",'３区'!R8)</f>
        <v>2</v>
      </c>
      <c r="O12" s="36" t="str">
        <f>IF('３区'!S8=0,"",'３区'!S8)</f>
        <v> 7:56</v>
      </c>
      <c r="P12" s="37">
        <f>IF('３区'!T8=0,"",'３区'!T8)</f>
      </c>
      <c r="Q12" s="38">
        <f>IF('３区'!U8=0,"",'３区'!U8)</f>
        <v>2</v>
      </c>
      <c r="R12" s="28" t="str">
        <f>IF('４区'!Q8=0,"",'４区'!Q8)</f>
        <v>0:34:58</v>
      </c>
      <c r="S12" s="22">
        <f>IF('４区'!R8=0,"",'４区'!R8)</f>
        <v>2</v>
      </c>
      <c r="T12" s="36" t="str">
        <f>IF('４区'!S8=0,"",'４区'!S8)</f>
        <v> 8:26</v>
      </c>
      <c r="U12" s="37">
        <f>IF('４区'!T8=0,"",'４区'!T8)</f>
      </c>
      <c r="V12" s="39">
        <f>IF('４区'!U8=0,"",'４区'!U8)</f>
        <v>3</v>
      </c>
      <c r="W12" s="18" t="str">
        <f>IF('５区'!Q8=0,"",'５区'!Q8)</f>
        <v>0:42:44</v>
      </c>
      <c r="X12" s="22">
        <f>IF('５区'!R8=0,"",'５区'!R8)</f>
        <v>2</v>
      </c>
      <c r="Y12" s="36" t="str">
        <f>IF('５区'!S8=0,"",'５区'!S8)</f>
        <v> 7:46</v>
      </c>
      <c r="Z12" s="37">
        <f>IF('５区'!T8=0,"",'５区'!T8)</f>
      </c>
      <c r="AA12" s="38">
        <f>IF('５区'!U8=0,"",'５区'!U8)</f>
        <v>2</v>
      </c>
      <c r="AB12" s="155">
        <f>'５区'!R8</f>
        <v>2</v>
      </c>
      <c r="AC12" s="156"/>
    </row>
    <row r="13" spans="1:29" s="5" customFormat="1" ht="13.5" customHeight="1">
      <c r="A13" s="174">
        <f>IF('登録'!A6=0,"",'登録'!A6)</f>
        <v>3</v>
      </c>
      <c r="B13" s="172" t="str">
        <f>IF('登録'!B6="","",'登録'!B6)</f>
        <v>直方三</v>
      </c>
      <c r="C13" s="30" t="str">
        <f>オーダー!I6</f>
        <v>小林　桃③</v>
      </c>
      <c r="D13" s="31"/>
      <c r="E13" s="32"/>
      <c r="F13" s="32"/>
      <c r="G13" s="33"/>
      <c r="H13" s="34" t="str">
        <f>オーダー!J6</f>
        <v>山田　楓③</v>
      </c>
      <c r="I13" s="31"/>
      <c r="J13" s="32"/>
      <c r="K13" s="32"/>
      <c r="L13" s="35"/>
      <c r="M13" s="32" t="str">
        <f>オーダー!K6</f>
        <v>北里　綾音③</v>
      </c>
      <c r="N13" s="31"/>
      <c r="O13" s="32"/>
      <c r="P13" s="32"/>
      <c r="Q13" s="33"/>
      <c r="R13" s="34" t="str">
        <f>オーダー!L6</f>
        <v>片山　佳栄③</v>
      </c>
      <c r="S13" s="31"/>
      <c r="T13" s="32"/>
      <c r="U13" s="32"/>
      <c r="V13" s="35"/>
      <c r="W13" s="32" t="str">
        <f>オーダー!M6</f>
        <v>入江　真衣③</v>
      </c>
      <c r="X13" s="31"/>
      <c r="Y13" s="32"/>
      <c r="Z13" s="32"/>
      <c r="AA13" s="35"/>
      <c r="AB13" s="29" t="str">
        <f>W14</f>
        <v>0:44:34</v>
      </c>
      <c r="AC13" s="130">
        <f>IF('５区'!AA5&lt;'最初に'!$U$16,"新",IF('５区'!AA5='最初に'!$U$16,"ﾀｲ",""))</f>
      </c>
    </row>
    <row r="14" spans="1:29" s="5" customFormat="1" ht="13.5" customHeight="1">
      <c r="A14" s="171" t="e">
        <f>IF(登録!#REF!=0,"",登録!#REF!)</f>
        <v>#REF!</v>
      </c>
      <c r="B14" s="173"/>
      <c r="C14" s="19" t="str">
        <f>IF('１区'!Q5=0,"",'１区'!Q5)</f>
        <v>0:11:07</v>
      </c>
      <c r="D14" s="22">
        <f>IF('１区'!R5=0,"",'１区'!R5)</f>
        <v>2</v>
      </c>
      <c r="E14" s="36" t="str">
        <f>IF('１区'!S5=0,"",'１区'!S5)</f>
        <v>11:07</v>
      </c>
      <c r="F14" s="37">
        <f>IF('１区'!T5=0,"",'１区'!T5)</f>
      </c>
      <c r="G14" s="38">
        <f>IF('１区'!U5=0,"",'１区'!U5)</f>
        <v>2</v>
      </c>
      <c r="H14" s="28" t="str">
        <f>IF('２区'!Q5=0,"",'２区'!Q5)</f>
        <v>0:19:13</v>
      </c>
      <c r="I14" s="22">
        <f>IF('２区'!R5=0,"",'２区'!R5)</f>
        <v>3</v>
      </c>
      <c r="J14" s="36" t="str">
        <f>IF('２区'!S5=0,"",'２区'!S5)</f>
        <v> 8:06</v>
      </c>
      <c r="K14" s="37">
        <f>IF('２区'!T5=0,"",'２区'!T5)</f>
      </c>
      <c r="L14" s="39">
        <f>IF('２区'!U5=0,"",'２区'!U5)</f>
        <v>3</v>
      </c>
      <c r="M14" s="18" t="str">
        <f>IF('３区'!Q5=0,"",'３区'!Q5)</f>
        <v>0:27:44</v>
      </c>
      <c r="N14" s="22">
        <f>IF('３区'!R5=0,"",'３区'!R5)</f>
        <v>4</v>
      </c>
      <c r="O14" s="36" t="str">
        <f>IF('３区'!S5=0,"",'３区'!S5)</f>
        <v> 8:31</v>
      </c>
      <c r="P14" s="37">
        <f>IF('３区'!T5=0,"",'３区'!T5)</f>
      </c>
      <c r="Q14" s="38">
        <f>IF('３区'!U5=0,"",'３区'!U5)</f>
        <v>4</v>
      </c>
      <c r="R14" s="28" t="str">
        <f>IF('４区'!Q5=0,"",'４区'!Q5)</f>
        <v>0:36:09</v>
      </c>
      <c r="S14" s="22">
        <f>IF('４区'!R5=0,"",'４区'!R5)</f>
        <v>3</v>
      </c>
      <c r="T14" s="36" t="str">
        <f>IF('４区'!S5=0,"",'４区'!S5)</f>
        <v> 8:25</v>
      </c>
      <c r="U14" s="37">
        <f>IF('４区'!T5=0,"",'４区'!T5)</f>
      </c>
      <c r="V14" s="39">
        <f>IF('４区'!U5=0,"",'４区'!U5)</f>
        <v>2</v>
      </c>
      <c r="W14" s="18" t="str">
        <f>IF('５区'!Q5=0,"",'５区'!Q5)</f>
        <v>0:44:34</v>
      </c>
      <c r="X14" s="22">
        <f>IF('５区'!R5=0,"",'５区'!R5)</f>
        <v>3</v>
      </c>
      <c r="Y14" s="36" t="str">
        <f>IF('５区'!S5=0,"",'５区'!S5)</f>
        <v> 8:25</v>
      </c>
      <c r="Z14" s="37">
        <f>IF('５区'!T5=0,"",'５区'!T5)</f>
      </c>
      <c r="AA14" s="38">
        <f>IF('５区'!U5=0,"",'５区'!U5)</f>
        <v>3</v>
      </c>
      <c r="AB14" s="155">
        <f>'５区'!R5</f>
        <v>3</v>
      </c>
      <c r="AC14" s="156"/>
    </row>
    <row r="15" spans="1:29" s="5" customFormat="1" ht="13.5" customHeight="1">
      <c r="A15" s="174">
        <f>IF('登録'!A10=0,"",'登録'!A10)</f>
        <v>11</v>
      </c>
      <c r="B15" s="172" t="str">
        <f>IF('登録'!B10="","",'登録'!B10)</f>
        <v>若宮</v>
      </c>
      <c r="C15" s="30" t="str">
        <f>オーダー!I10</f>
        <v>吉岡　茉里恵①</v>
      </c>
      <c r="D15" s="31"/>
      <c r="E15" s="32"/>
      <c r="F15" s="32"/>
      <c r="G15" s="33"/>
      <c r="H15" s="34" t="str">
        <f>オーダー!J10</f>
        <v>神田　侑香①</v>
      </c>
      <c r="I15" s="31"/>
      <c r="J15" s="32"/>
      <c r="K15" s="32"/>
      <c r="L15" s="35"/>
      <c r="M15" s="32" t="str">
        <f>オーダー!K10</f>
        <v>才田　真寧①</v>
      </c>
      <c r="N15" s="31"/>
      <c r="O15" s="32"/>
      <c r="P15" s="32"/>
      <c r="Q15" s="33"/>
      <c r="R15" s="34" t="str">
        <f>オーダー!L10</f>
        <v>牧　千陽①</v>
      </c>
      <c r="S15" s="31"/>
      <c r="T15" s="32"/>
      <c r="U15" s="32"/>
      <c r="V15" s="35"/>
      <c r="W15" s="32" t="str">
        <f>オーダー!M10</f>
        <v>野見山　未妃①</v>
      </c>
      <c r="X15" s="31"/>
      <c r="Y15" s="32"/>
      <c r="Z15" s="32"/>
      <c r="AA15" s="35"/>
      <c r="AB15" s="29" t="str">
        <f>W16</f>
        <v>0:44:40</v>
      </c>
      <c r="AC15" s="130">
        <f>IF('５区'!AA9&lt;'最初に'!$U$16,"新",IF('５区'!AA9='最初に'!$U$16,"ﾀｲ",""))</f>
      </c>
    </row>
    <row r="16" spans="1:29" s="5" customFormat="1" ht="13.5" customHeight="1">
      <c r="A16" s="174" t="e">
        <f>IF(登録!#REF!=0,"",登録!#REF!)</f>
        <v>#REF!</v>
      </c>
      <c r="B16" s="177"/>
      <c r="C16" s="19" t="str">
        <f>IF('１区'!Q9=0,"",'１区'!Q9)</f>
        <v>0:11:08</v>
      </c>
      <c r="D16" s="22">
        <f>IF('１区'!R9=0,"",'１区'!R9)</f>
        <v>3</v>
      </c>
      <c r="E16" s="36" t="str">
        <f>IF('１区'!S9=0,"",'１区'!S9)</f>
        <v>11:08</v>
      </c>
      <c r="F16" s="37">
        <f>IF('１区'!T9=0,"",'１区'!T9)</f>
      </c>
      <c r="G16" s="38">
        <f>IF('１区'!U9=0,"",'１区'!U9)</f>
        <v>3</v>
      </c>
      <c r="H16" s="28" t="str">
        <f>IF('２区'!Q9=0,"",'２区'!Q9)</f>
        <v>0:19:21</v>
      </c>
      <c r="I16" s="22">
        <f>IF('２区'!R9=0,"",'２区'!R9)</f>
        <v>4</v>
      </c>
      <c r="J16" s="36" t="str">
        <f>IF('２区'!S9=0,"",'２区'!S9)</f>
        <v> 8:13</v>
      </c>
      <c r="K16" s="37">
        <f>IF('２区'!T9=0,"",'２区'!T9)</f>
      </c>
      <c r="L16" s="39">
        <f>IF('２区'!U9=0,"",'２区'!U9)</f>
        <v>4</v>
      </c>
      <c r="M16" s="18" t="str">
        <f>IF('３区'!Q9=0,"",'３区'!Q9)</f>
        <v>0:27:39</v>
      </c>
      <c r="N16" s="22">
        <f>IF('３区'!R9=0,"",'３区'!R9)</f>
        <v>3</v>
      </c>
      <c r="O16" s="36" t="str">
        <f>IF('３区'!S9=0,"",'３区'!S9)</f>
        <v> 8:18</v>
      </c>
      <c r="P16" s="37">
        <f>IF('３区'!T9=0,"",'３区'!T9)</f>
      </c>
      <c r="Q16" s="38">
        <f>IF('３区'!U9=0,"",'３区'!U9)</f>
        <v>3</v>
      </c>
      <c r="R16" s="28" t="str">
        <f>IF('４区'!Q9=0,"",'４区'!Q9)</f>
        <v>0:36:10</v>
      </c>
      <c r="S16" s="22">
        <f>IF('４区'!R9=0,"",'４区'!R9)</f>
        <v>4</v>
      </c>
      <c r="T16" s="36" t="str">
        <f>IF('４区'!S9=0,"",'４区'!S9)</f>
        <v> 8:31</v>
      </c>
      <c r="U16" s="37">
        <f>IF('４区'!T9=0,"",'４区'!T9)</f>
      </c>
      <c r="V16" s="39">
        <f>IF('４区'!U9=0,"",'４区'!U9)</f>
        <v>5</v>
      </c>
      <c r="W16" s="18" t="str">
        <f>IF('５区'!Q9=0,"",'５区'!Q9)</f>
        <v>0:44:40</v>
      </c>
      <c r="X16" s="22">
        <f>IF('５区'!R9=0,"",'５区'!R9)</f>
        <v>4</v>
      </c>
      <c r="Y16" s="36" t="str">
        <f>IF('５区'!S9=0,"",'５区'!S9)</f>
        <v> 8:30</v>
      </c>
      <c r="Z16" s="37">
        <f>IF('５区'!T9=0,"",'５区'!T9)</f>
      </c>
      <c r="AA16" s="38">
        <f>IF('５区'!U9=0,"",'５区'!U9)</f>
        <v>4</v>
      </c>
      <c r="AB16" s="155">
        <f>'５区'!R9</f>
        <v>4</v>
      </c>
      <c r="AC16" s="156"/>
    </row>
    <row r="17" spans="1:29" s="5" customFormat="1" ht="13.5" customHeight="1">
      <c r="A17" s="170">
        <f>IF('登録'!A5=0,"",'登録'!A5)</f>
        <v>2</v>
      </c>
      <c r="B17" s="172" t="str">
        <f>IF('登録'!B5="","",'登録'!B5)</f>
        <v>直方二</v>
      </c>
      <c r="C17" s="30" t="str">
        <f>オーダー!I5</f>
        <v>新川　美空②</v>
      </c>
      <c r="D17" s="31"/>
      <c r="E17" s="32"/>
      <c r="F17" s="32"/>
      <c r="G17" s="33"/>
      <c r="H17" s="34" t="str">
        <f>オーダー!J5</f>
        <v>中野　瑞穂②</v>
      </c>
      <c r="I17" s="31"/>
      <c r="J17" s="32"/>
      <c r="K17" s="32"/>
      <c r="L17" s="35"/>
      <c r="M17" s="32" t="str">
        <f>オーダー!K5</f>
        <v>宮崎　美樹③</v>
      </c>
      <c r="N17" s="31"/>
      <c r="O17" s="32"/>
      <c r="P17" s="32"/>
      <c r="Q17" s="33"/>
      <c r="R17" s="34" t="str">
        <f>オーダー!L5</f>
        <v>中村　晴華②</v>
      </c>
      <c r="S17" s="31"/>
      <c r="T17" s="32"/>
      <c r="U17" s="32"/>
      <c r="V17" s="35"/>
      <c r="W17" s="32" t="str">
        <f>オーダー!M5</f>
        <v>辻野　由希菜②</v>
      </c>
      <c r="X17" s="31"/>
      <c r="Y17" s="32"/>
      <c r="Z17" s="32"/>
      <c r="AA17" s="35"/>
      <c r="AB17" s="29" t="str">
        <f>W18</f>
        <v>0:47:02</v>
      </c>
      <c r="AC17" s="130">
        <f>IF('５区'!AA4&lt;'最初に'!$U$16,"新",IF('５区'!AA4='最初に'!$U$16,"ﾀｲ",""))</f>
      </c>
    </row>
    <row r="18" spans="1:29" s="5" customFormat="1" ht="13.5" customHeight="1">
      <c r="A18" s="171" t="e">
        <f>IF(登録!#REF!=0,"",登録!#REF!)</f>
        <v>#REF!</v>
      </c>
      <c r="B18" s="173"/>
      <c r="C18" s="19" t="str">
        <f>IF('１区'!Q4=0,"",'１区'!Q4)</f>
        <v>0:12:57</v>
      </c>
      <c r="D18" s="22">
        <f>IF('１区'!R4=0,"",'１区'!R4)</f>
        <v>5</v>
      </c>
      <c r="E18" s="36" t="str">
        <f>IF('１区'!S4=0,"",'１区'!S4)</f>
        <v>12:57</v>
      </c>
      <c r="F18" s="37">
        <f>IF('１区'!T4=0,"",'１区'!T4)</f>
      </c>
      <c r="G18" s="38">
        <f>IF('１区'!U4=0,"",'１区'!U4)</f>
        <v>5</v>
      </c>
      <c r="H18" s="28" t="str">
        <f>IF('２区'!Q4=0,"",'２区'!Q4)</f>
        <v>0:21:21</v>
      </c>
      <c r="I18" s="22">
        <f>IF('２区'!R4=0,"",'２区'!R4)</f>
        <v>5</v>
      </c>
      <c r="J18" s="36" t="str">
        <f>IF('２区'!S4=0,"",'２区'!S4)</f>
        <v> 8:24</v>
      </c>
      <c r="K18" s="37">
        <f>IF('２区'!T4=0,"",'２区'!T4)</f>
      </c>
      <c r="L18" s="39">
        <f>IF('２区'!U4=0,"",'２区'!U4)</f>
        <v>5</v>
      </c>
      <c r="M18" s="18" t="str">
        <f>IF('３区'!Q4=0,"",'３区'!Q4)</f>
        <v>0:29:57</v>
      </c>
      <c r="N18" s="22">
        <f>IF('３区'!R4=0,"",'３区'!R4)</f>
        <v>5</v>
      </c>
      <c r="O18" s="36" t="str">
        <f>IF('３区'!S4=0,"",'３区'!S4)</f>
        <v> 8:36</v>
      </c>
      <c r="P18" s="37">
        <f>IF('３区'!T4=0,"",'３区'!T4)</f>
      </c>
      <c r="Q18" s="38">
        <f>IF('３区'!U4=0,"",'３区'!U4)</f>
        <v>5</v>
      </c>
      <c r="R18" s="28" t="str">
        <f>IF('４区'!Q4=0,"",'４区'!Q4)</f>
        <v>0:38:23</v>
      </c>
      <c r="S18" s="22">
        <f>IF('４区'!R4=0,"",'４区'!R4)</f>
        <v>5</v>
      </c>
      <c r="T18" s="36" t="str">
        <f>IF('４区'!S4=0,"",'４区'!S4)</f>
        <v> 8:26</v>
      </c>
      <c r="U18" s="37">
        <f>IF('４区'!T4=0,"",'４区'!T4)</f>
      </c>
      <c r="V18" s="39">
        <f>IF('４区'!U4=0,"",'４区'!U4)</f>
        <v>3</v>
      </c>
      <c r="W18" s="18" t="str">
        <f>IF('５区'!Q4=0,"",'５区'!Q4)</f>
        <v>0:47:02</v>
      </c>
      <c r="X18" s="22">
        <f>IF('５区'!R4=0,"",'５区'!R4)</f>
        <v>5</v>
      </c>
      <c r="Y18" s="36" t="str">
        <f>IF('５区'!S4=0,"",'５区'!S4)</f>
        <v> 8:39</v>
      </c>
      <c r="Z18" s="37">
        <f>IF('５区'!T4=0,"",'５区'!T4)</f>
      </c>
      <c r="AA18" s="38">
        <f>IF('５区'!U4=0,"",'５区'!U4)</f>
        <v>5</v>
      </c>
      <c r="AB18" s="155">
        <f>'５区'!R4</f>
        <v>5</v>
      </c>
      <c r="AC18" s="156"/>
    </row>
    <row r="19" spans="1:29" s="5" customFormat="1" ht="13.5" customHeight="1">
      <c r="A19" s="174">
        <f>IF('登録'!A7=0,"",'登録'!A7)</f>
        <v>6</v>
      </c>
      <c r="B19" s="172" t="str">
        <f>IF('登録'!B7="","",'登録'!B7)</f>
        <v>宮田光陵</v>
      </c>
      <c r="C19" s="30" t="str">
        <f>オーダー!I7</f>
        <v>濱本　佳奈②</v>
      </c>
      <c r="D19" s="31"/>
      <c r="E19" s="32"/>
      <c r="F19" s="32"/>
      <c r="G19" s="33"/>
      <c r="H19" s="34" t="str">
        <f>オーダー!J7</f>
        <v>中村　萌香①</v>
      </c>
      <c r="I19" s="31"/>
      <c r="J19" s="32"/>
      <c r="K19" s="32"/>
      <c r="L19" s="35"/>
      <c r="M19" s="32" t="str">
        <f>オーダー!K7</f>
        <v>渡辺　悠花①</v>
      </c>
      <c r="N19" s="31"/>
      <c r="O19" s="32"/>
      <c r="P19" s="32"/>
      <c r="Q19" s="33"/>
      <c r="R19" s="34" t="str">
        <f>オーダー!L7</f>
        <v>米安　麻美②</v>
      </c>
      <c r="S19" s="31"/>
      <c r="T19" s="32"/>
      <c r="U19" s="32"/>
      <c r="V19" s="35"/>
      <c r="W19" s="32" t="str">
        <f>オーダー!M7</f>
        <v>原　　朱音②</v>
      </c>
      <c r="X19" s="31"/>
      <c r="Y19" s="32"/>
      <c r="Z19" s="32"/>
      <c r="AA19" s="35"/>
      <c r="AB19" s="29" t="str">
        <f>W20</f>
        <v>0:49:50</v>
      </c>
      <c r="AC19" s="130">
        <f>IF('５区'!AA6&lt;'最初に'!$U$16,"新",IF('５区'!AA6='最初に'!$U$16,"ﾀｲ",""))</f>
      </c>
    </row>
    <row r="20" spans="1:29" s="5" customFormat="1" ht="13.5" customHeight="1" thickBot="1">
      <c r="A20" s="175" t="e">
        <f>IF(登録!#REF!=0,"",登録!#REF!)</f>
        <v>#REF!</v>
      </c>
      <c r="B20" s="176"/>
      <c r="C20" s="131" t="str">
        <f>IF('１区'!Q6=0,"",'１区'!Q6)</f>
        <v>0:13:22</v>
      </c>
      <c r="D20" s="132">
        <f>IF('１区'!R6=0,"",'１区'!R6)</f>
        <v>6</v>
      </c>
      <c r="E20" s="133" t="str">
        <f>IF('１区'!S6=0,"",'１区'!S6)</f>
        <v>13:22</v>
      </c>
      <c r="F20" s="134">
        <f>IF('１区'!T6=0,"",'１区'!T6)</f>
      </c>
      <c r="G20" s="135">
        <f>IF('１区'!U6=0,"",'１区'!U6)</f>
        <v>6</v>
      </c>
      <c r="H20" s="136" t="str">
        <f>IF('２区'!Q6=0,"",'２区'!Q6)</f>
        <v>0:21:48</v>
      </c>
      <c r="I20" s="132">
        <f>IF('２区'!R6=0,"",'２区'!R6)</f>
        <v>6</v>
      </c>
      <c r="J20" s="133" t="str">
        <f>IF('２区'!S6=0,"",'２区'!S6)</f>
        <v> 8:26</v>
      </c>
      <c r="K20" s="134">
        <f>IF('２区'!T6=0,"",'２区'!T6)</f>
      </c>
      <c r="L20" s="137">
        <f>IF('２区'!U6=0,"",'２区'!U6)</f>
        <v>6</v>
      </c>
      <c r="M20" s="138" t="str">
        <f>IF('３区'!Q6=0,"",'３区'!Q6)</f>
        <v>0:30:54</v>
      </c>
      <c r="N20" s="132">
        <f>IF('３区'!R6=0,"",'３区'!R6)</f>
        <v>6</v>
      </c>
      <c r="O20" s="133" t="str">
        <f>IF('３区'!S6=0,"",'３区'!S6)</f>
        <v> 9:06</v>
      </c>
      <c r="P20" s="134">
        <f>IF('３区'!T6=0,"",'３区'!T6)</f>
      </c>
      <c r="Q20" s="135">
        <f>IF('３区'!U6=0,"",'３区'!U6)</f>
        <v>6</v>
      </c>
      <c r="R20" s="136" t="str">
        <f>IF('４区'!Q6=0,"",'４区'!Q6)</f>
        <v>0:40:32</v>
      </c>
      <c r="S20" s="132">
        <f>IF('４区'!R6=0,"",'４区'!R6)</f>
        <v>6</v>
      </c>
      <c r="T20" s="133" t="str">
        <f>IF('４区'!S6=0,"",'４区'!S6)</f>
        <v> 9:38</v>
      </c>
      <c r="U20" s="134">
        <f>IF('４区'!T6=0,"",'４区'!T6)</f>
      </c>
      <c r="V20" s="137">
        <f>IF('４区'!U6=0,"",'４区'!U6)</f>
        <v>6</v>
      </c>
      <c r="W20" s="138" t="str">
        <f>IF('５区'!Q6=0,"",'５区'!Q6)</f>
        <v>0:49:50</v>
      </c>
      <c r="X20" s="132">
        <f>IF('５区'!R6=0,"",'５区'!R6)</f>
        <v>6</v>
      </c>
      <c r="Y20" s="133" t="str">
        <f>IF('５区'!S6=0,"",'５区'!S6)</f>
        <v> 9:18</v>
      </c>
      <c r="Z20" s="134">
        <f>IF('５区'!T6=0,"",'５区'!T6)</f>
      </c>
      <c r="AA20" s="135">
        <f>IF('５区'!U6=0,"",'５区'!U6)</f>
        <v>6</v>
      </c>
      <c r="AB20" s="168">
        <f>'５区'!R6</f>
        <v>6</v>
      </c>
      <c r="AC20" s="169"/>
    </row>
    <row r="21" s="5" customFormat="1" ht="13.5" customHeight="1"/>
    <row r="22" s="5" customFormat="1" ht="13.5" customHeight="1"/>
    <row r="23" spans="3:29" s="15" customFormat="1" ht="18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3:30" s="15" customFormat="1" ht="18" customHeight="1">
      <c r="C24" s="44" t="s">
        <v>10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15" customFormat="1" ht="18" customHeight="1">
      <c r="B25" s="21"/>
      <c r="C25" s="162" t="str">
        <f>C8</f>
        <v>１　区　（３Ｋｍ）</v>
      </c>
      <c r="D25" s="163"/>
      <c r="E25" s="163"/>
      <c r="F25" s="163"/>
      <c r="G25" s="164"/>
      <c r="H25" s="162" t="str">
        <f>H8</f>
        <v>２　区　（２Ｋｍ）</v>
      </c>
      <c r="I25" s="163"/>
      <c r="J25" s="163"/>
      <c r="K25" s="163"/>
      <c r="L25" s="164"/>
      <c r="M25" s="162" t="str">
        <f>M8</f>
        <v>３　区　（２Ｋｍ）</v>
      </c>
      <c r="N25" s="163"/>
      <c r="O25" s="163"/>
      <c r="P25" s="163"/>
      <c r="Q25" s="164"/>
      <c r="R25" s="162" t="str">
        <f>R8</f>
        <v>４　区　（２Ｋｍ）</v>
      </c>
      <c r="S25" s="163"/>
      <c r="T25" s="163"/>
      <c r="U25" s="163"/>
      <c r="V25" s="164"/>
      <c r="W25" s="162" t="str">
        <f>W8</f>
        <v>５　区　（２Ｋｍ）</v>
      </c>
      <c r="X25" s="163"/>
      <c r="Y25" s="163"/>
      <c r="Z25" s="163"/>
      <c r="AA25" s="164"/>
      <c r="AB25" s="21"/>
      <c r="AC25" s="21"/>
      <c r="AD25" s="21"/>
    </row>
    <row r="26" spans="2:30" s="15" customFormat="1" ht="18" customHeight="1">
      <c r="B26" s="21"/>
      <c r="C26" s="165" t="str">
        <f>'１区'!$P$32</f>
        <v>大村　奈実希②</v>
      </c>
      <c r="D26" s="166"/>
      <c r="E26" s="166"/>
      <c r="F26" s="166"/>
      <c r="G26" s="167"/>
      <c r="H26" s="165" t="str">
        <f>'２区'!$P$32</f>
        <v>茨木　はな③</v>
      </c>
      <c r="I26" s="166"/>
      <c r="J26" s="166"/>
      <c r="K26" s="166"/>
      <c r="L26" s="167"/>
      <c r="M26" s="165" t="str">
        <f>'３区'!$P$32</f>
        <v>鈴木　彩華③</v>
      </c>
      <c r="N26" s="166"/>
      <c r="O26" s="166"/>
      <c r="P26" s="166"/>
      <c r="Q26" s="167"/>
      <c r="R26" s="165" t="str">
        <f>'４区'!$P$32</f>
        <v>八尋　明日香①</v>
      </c>
      <c r="S26" s="166"/>
      <c r="T26" s="166"/>
      <c r="U26" s="166"/>
      <c r="V26" s="167"/>
      <c r="W26" s="165" t="str">
        <f>'５区'!$P$32</f>
        <v>立花　薫乃①</v>
      </c>
      <c r="X26" s="166"/>
      <c r="Y26" s="166"/>
      <c r="Z26" s="166"/>
      <c r="AA26" s="167"/>
      <c r="AB26" s="21"/>
      <c r="AC26" s="21"/>
      <c r="AD26" s="21"/>
    </row>
    <row r="27" spans="2:30" s="15" customFormat="1" ht="18" customHeight="1">
      <c r="B27" s="21"/>
      <c r="C27" s="157" t="str">
        <f>'１区'!$O$32</f>
        <v>鞍手北</v>
      </c>
      <c r="D27" s="158"/>
      <c r="E27" s="158"/>
      <c r="F27" s="158"/>
      <c r="G27" s="159"/>
      <c r="H27" s="157" t="str">
        <f>'２区'!$O$32</f>
        <v>小竹</v>
      </c>
      <c r="I27" s="158"/>
      <c r="J27" s="158"/>
      <c r="K27" s="158"/>
      <c r="L27" s="159"/>
      <c r="M27" s="157" t="str">
        <f>'３区'!$O$32</f>
        <v>小竹</v>
      </c>
      <c r="N27" s="158"/>
      <c r="O27" s="158"/>
      <c r="P27" s="158"/>
      <c r="Q27" s="159"/>
      <c r="R27" s="157" t="str">
        <f>'４区'!$O$32</f>
        <v>小竹</v>
      </c>
      <c r="S27" s="158"/>
      <c r="T27" s="158"/>
      <c r="U27" s="158"/>
      <c r="V27" s="159"/>
      <c r="W27" s="157" t="str">
        <f>'５区'!$O$32</f>
        <v>小竹</v>
      </c>
      <c r="X27" s="158"/>
      <c r="Y27" s="158"/>
      <c r="Z27" s="158"/>
      <c r="AA27" s="159"/>
      <c r="AB27" s="21"/>
      <c r="AC27" s="21"/>
      <c r="AD27" s="21"/>
    </row>
    <row r="28" spans="2:30" s="15" customFormat="1" ht="18" customHeight="1">
      <c r="B28" s="21"/>
      <c r="C28" s="160" t="str">
        <f>'１区'!$S$32</f>
        <v>10:51</v>
      </c>
      <c r="D28" s="161"/>
      <c r="E28" s="161"/>
      <c r="F28" s="153">
        <f>IF('１区'!$T$32=0,"",'１区'!$T$32)</f>
      </c>
      <c r="G28" s="154"/>
      <c r="H28" s="160" t="str">
        <f>'２区'!$S$32</f>
        <v> 7:13</v>
      </c>
      <c r="I28" s="161"/>
      <c r="J28" s="161"/>
      <c r="K28" s="153" t="str">
        <f>IF('２区'!$T$32=0,"",'２区'!$T$32)</f>
        <v>新</v>
      </c>
      <c r="L28" s="154"/>
      <c r="M28" s="160" t="str">
        <f>'３区'!$S$32</f>
        <v> 7:36</v>
      </c>
      <c r="N28" s="161"/>
      <c r="O28" s="161"/>
      <c r="P28" s="153" t="str">
        <f>IF('３区'!$T$32=0,"",'３区'!$T$32)</f>
        <v>新</v>
      </c>
      <c r="Q28" s="154"/>
      <c r="R28" s="160" t="str">
        <f>'４区'!$S$32</f>
        <v> 7:33</v>
      </c>
      <c r="S28" s="161"/>
      <c r="T28" s="161"/>
      <c r="U28" s="153">
        <f>IF('４区'!$T$32=0,"",'４区'!$T$32)</f>
      </c>
      <c r="V28" s="154"/>
      <c r="W28" s="160" t="str">
        <f>'５区'!$S$32</f>
        <v> 7:38</v>
      </c>
      <c r="X28" s="161"/>
      <c r="Y28" s="161"/>
      <c r="Z28" s="153">
        <f>IF('５区'!$T$32=0,"",'５区'!$T$32)</f>
      </c>
      <c r="AA28" s="154"/>
      <c r="AB28" s="21"/>
      <c r="AC28" s="21"/>
      <c r="AD28" s="21"/>
    </row>
    <row r="29" ht="12">
      <c r="AD29" s="17"/>
    </row>
  </sheetData>
  <sheetProtection/>
  <mergeCells count="50">
    <mergeCell ref="B1:M1"/>
    <mergeCell ref="C8:G8"/>
    <mergeCell ref="H8:L8"/>
    <mergeCell ref="M8:Q8"/>
    <mergeCell ref="R8:V8"/>
    <mergeCell ref="AB10:AC10"/>
    <mergeCell ref="AB16:AC16"/>
    <mergeCell ref="W8:AA8"/>
    <mergeCell ref="AB8:AC8"/>
    <mergeCell ref="A9:A10"/>
    <mergeCell ref="B9:B10"/>
    <mergeCell ref="A11:A12"/>
    <mergeCell ref="B11:B12"/>
    <mergeCell ref="A15:A16"/>
    <mergeCell ref="B15:B16"/>
    <mergeCell ref="A17:A18"/>
    <mergeCell ref="B17:B18"/>
    <mergeCell ref="A13:A14"/>
    <mergeCell ref="B13:B14"/>
    <mergeCell ref="A19:A20"/>
    <mergeCell ref="B19:B20"/>
    <mergeCell ref="C26:G26"/>
    <mergeCell ref="H26:L26"/>
    <mergeCell ref="M26:Q26"/>
    <mergeCell ref="R26:V26"/>
    <mergeCell ref="C27:G27"/>
    <mergeCell ref="C25:G25"/>
    <mergeCell ref="H25:L25"/>
    <mergeCell ref="M25:Q25"/>
    <mergeCell ref="R25:V25"/>
    <mergeCell ref="C28:E28"/>
    <mergeCell ref="F28:G28"/>
    <mergeCell ref="H28:J28"/>
    <mergeCell ref="K28:L28"/>
    <mergeCell ref="H27:L27"/>
    <mergeCell ref="M27:Q27"/>
    <mergeCell ref="AB12:AC12"/>
    <mergeCell ref="AB20:AC20"/>
    <mergeCell ref="M28:O28"/>
    <mergeCell ref="P28:Q28"/>
    <mergeCell ref="R28:T28"/>
    <mergeCell ref="U28:V28"/>
    <mergeCell ref="R27:V27"/>
    <mergeCell ref="Z28:AA28"/>
    <mergeCell ref="AB14:AC14"/>
    <mergeCell ref="AB18:AC18"/>
    <mergeCell ref="W27:AA27"/>
    <mergeCell ref="W28:Y28"/>
    <mergeCell ref="W25:AA25"/>
    <mergeCell ref="W26:AA26"/>
  </mergeCells>
  <printOptions horizontalCentered="1"/>
  <pageMargins left="0.1968503937007874" right="0.1968503937007874" top="1.1811023622047245" bottom="0.1968503937007874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ganba</cp:lastModifiedBy>
  <cp:lastPrinted>2011-10-10T07:05:48Z</cp:lastPrinted>
  <dcterms:created xsi:type="dcterms:W3CDTF">2000-10-11T10:12:02Z</dcterms:created>
  <dcterms:modified xsi:type="dcterms:W3CDTF">2011-10-10T07:07:38Z</dcterms:modified>
  <cp:category/>
  <cp:version/>
  <cp:contentType/>
  <cp:contentStatus/>
</cp:coreProperties>
</file>