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85" windowWidth="12120" windowHeight="6660" tabRatio="591" firstSheet="1" activeTab="9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６区" sheetId="9" r:id="rId9"/>
    <sheet name="一覧表" sheetId="10" r:id="rId10"/>
    <sheet name="順位グラフ" sheetId="11" r:id="rId11"/>
    <sheet name="順位" sheetId="12" r:id="rId12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8">'６区'!$N$1:$U$32</definedName>
    <definedName name="_xlnm.Print_Area" localSheetId="2">'オーダー'!$I$1:$Q$22</definedName>
    <definedName name="_xlnm.Print_Area" localSheetId="1">'登録'!$A$1:$M$29</definedName>
  </definedNames>
  <calcPr fullCalcOnLoad="1"/>
</workbook>
</file>

<file path=xl/sharedStrings.xml><?xml version="1.0" encoding="utf-8"?>
<sst xmlns="http://schemas.openxmlformats.org/spreadsheetml/2006/main" count="431" uniqueCount="287">
  <si>
    <t>秒</t>
  </si>
  <si>
    <t>日　時</t>
  </si>
  <si>
    <t>コース</t>
  </si>
  <si>
    <t>主　催</t>
  </si>
  <si>
    <t>主　管</t>
  </si>
  <si>
    <t>区間最高記録</t>
  </si>
  <si>
    <t>）</t>
  </si>
  <si>
    <t>中学校</t>
  </si>
  <si>
    <t>１区</t>
  </si>
  <si>
    <t>分</t>
  </si>
  <si>
    <t>第４区（４ｋｍ）　成績</t>
  </si>
  <si>
    <t>第５区（４ｋｍ）　成績</t>
  </si>
  <si>
    <t>４区（４ｋｍ）</t>
  </si>
  <si>
    <t>５区（４ｋｍ）</t>
  </si>
  <si>
    <t>第１区（５ｋｍ）　成績</t>
  </si>
  <si>
    <t>区間賞者数：</t>
  </si>
  <si>
    <t>秒</t>
  </si>
  <si>
    <t>名前</t>
  </si>
  <si>
    <t>６区</t>
  </si>
  <si>
    <t>区間記録</t>
  </si>
  <si>
    <t>（</t>
  </si>
  <si>
    <t>※　これからは、必ず</t>
  </si>
  <si>
    <t>登録名簿（男子）</t>
  </si>
  <si>
    <t>の部分のみに、必要事項を記入してください。</t>
  </si>
  <si>
    <t>２区（４ｋｍ）</t>
  </si>
  <si>
    <t>チーム名</t>
  </si>
  <si>
    <t>監督名</t>
  </si>
  <si>
    <t>大会記録</t>
  </si>
  <si>
    <t/>
  </si>
  <si>
    <t>番号</t>
  </si>
  <si>
    <t>結　果</t>
  </si>
  <si>
    <t>時間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</si>
  <si>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</si>
  <si>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</si>
  <si>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</si>
  <si>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</si>
  <si>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</si>
  <si>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</si>
  <si>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</si>
  <si>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</si>
  <si>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区間</t>
  </si>
  <si>
    <t>通算</t>
  </si>
  <si>
    <t>区間</t>
  </si>
  <si>
    <t>：繰上時間</t>
  </si>
  <si>
    <t>※</t>
  </si>
  <si>
    <t>次Ｓ</t>
  </si>
  <si>
    <t>第２区（４ｋｍ）　成績</t>
  </si>
  <si>
    <t>S</t>
  </si>
  <si>
    <t>F</t>
  </si>
  <si>
    <t>１　区</t>
  </si>
  <si>
    <t>２　区</t>
  </si>
  <si>
    <t>３　区</t>
  </si>
  <si>
    <t>４　区</t>
  </si>
  <si>
    <t>５　区</t>
  </si>
  <si>
    <t>６　区</t>
  </si>
  <si>
    <t>次Ｓ</t>
  </si>
  <si>
    <t>第３区（４ｋｍ）　成績</t>
  </si>
  <si>
    <t>No</t>
  </si>
  <si>
    <t>通過記録</t>
  </si>
  <si>
    <t>第６区（４ｋｍ）　成績</t>
  </si>
  <si>
    <t>区間賞：</t>
  </si>
  <si>
    <t>（</t>
  </si>
  <si>
    <t>２区</t>
  </si>
  <si>
    <t>３区</t>
  </si>
  <si>
    <t>４区</t>
  </si>
  <si>
    <t>５区</t>
  </si>
  <si>
    <t>１区</t>
  </si>
  <si>
    <t>２区</t>
  </si>
  <si>
    <t>３区</t>
  </si>
  <si>
    <t>４区</t>
  </si>
  <si>
    <t>５区</t>
  </si>
  <si>
    <t>６区</t>
  </si>
  <si>
    <t>大会について入力</t>
  </si>
  <si>
    <t>大会記録の入力</t>
  </si>
  <si>
    <t>平成</t>
  </si>
  <si>
    <t>年度</t>
  </si>
  <si>
    <t>オーダー一覧表（男子）</t>
  </si>
  <si>
    <t>３区（４ｋｍ）</t>
  </si>
  <si>
    <t>６区（４ｋｍ）</t>
  </si>
  <si>
    <t>１区</t>
  </si>
  <si>
    <t>２区</t>
  </si>
  <si>
    <t>３区</t>
  </si>
  <si>
    <t>４区</t>
  </si>
  <si>
    <t>５区</t>
  </si>
  <si>
    <t>６区</t>
  </si>
  <si>
    <t>大会名</t>
  </si>
  <si>
    <t>日　時</t>
  </si>
  <si>
    <t>コース</t>
  </si>
  <si>
    <t>主　催</t>
  </si>
  <si>
    <t>主　管</t>
  </si>
  <si>
    <t>分</t>
  </si>
  <si>
    <t>小竹町サイクリングロード（６区間：２４ｋｍ）</t>
  </si>
  <si>
    <t>１区（４ｋｍ）</t>
  </si>
  <si>
    <t>直鞍地区中学校体育連盟・直方市教育委員会・宮若市教育委員会・鞍手町教育委員会・小竹町教育委員会</t>
  </si>
  <si>
    <t>直鞍地区中学校体育連盟</t>
  </si>
  <si>
    <t>小御門　道</t>
  </si>
  <si>
    <t>岡東</t>
  </si>
  <si>
    <t>山本　和磨</t>
  </si>
  <si>
    <t>小竹</t>
  </si>
  <si>
    <t>若宮</t>
  </si>
  <si>
    <t>関根　将史</t>
  </si>
  <si>
    <t>石田　　信</t>
  </si>
  <si>
    <t>穂西</t>
  </si>
  <si>
    <t>首藤　大地</t>
  </si>
  <si>
    <t>平成１９年度　筑豊地区中学校　新人駅伝競走大会（男子）</t>
  </si>
  <si>
    <t>平成２０年１月２６日（土）　１０時３０分スタート</t>
  </si>
  <si>
    <t>直方第三</t>
  </si>
  <si>
    <t>鞍手北</t>
  </si>
  <si>
    <t>水　　巻</t>
  </si>
  <si>
    <t>水巻南</t>
  </si>
  <si>
    <t>芦　　屋</t>
  </si>
  <si>
    <t>遠　　賀</t>
  </si>
  <si>
    <t>飯塚第二</t>
  </si>
  <si>
    <t>飯塚第三</t>
  </si>
  <si>
    <t>二　　瀬</t>
  </si>
  <si>
    <t>穂波西</t>
  </si>
  <si>
    <t>伊　　田</t>
  </si>
  <si>
    <t>鷹　　峰</t>
  </si>
  <si>
    <t>金　　田</t>
  </si>
  <si>
    <t>赤　　池</t>
  </si>
  <si>
    <t>吉竹　弘智</t>
  </si>
  <si>
    <t>佐藤　淳①</t>
  </si>
  <si>
    <t>米田　恭平②</t>
  </si>
  <si>
    <t>中島　祐亮①</t>
  </si>
  <si>
    <t>濵田　賢人①</t>
  </si>
  <si>
    <t>有本　貴皓①</t>
  </si>
  <si>
    <t>柴田　哲弥①</t>
  </si>
  <si>
    <t>鈴木　拓也①</t>
  </si>
  <si>
    <t>藤田　朋樹①</t>
  </si>
  <si>
    <t>吉村　有示②</t>
  </si>
  <si>
    <t>麻生　徳子</t>
  </si>
  <si>
    <t>前川　蓮②</t>
  </si>
  <si>
    <t>長野　倫大②</t>
  </si>
  <si>
    <t>小田　真也②</t>
  </si>
  <si>
    <t>濱里　亮太①</t>
  </si>
  <si>
    <t>水本　翔太①</t>
  </si>
  <si>
    <t>萩原　誠志①</t>
  </si>
  <si>
    <t>伊森　健太①</t>
  </si>
  <si>
    <t>秀島　淳一</t>
  </si>
  <si>
    <t>阿部　俊輔②</t>
  </si>
  <si>
    <t>荒牧　弘親②</t>
  </si>
  <si>
    <t>須河内　啓二②</t>
  </si>
  <si>
    <t>須河内　智也</t>
  </si>
  <si>
    <t>橋本　和磨②</t>
  </si>
  <si>
    <t>藤嶋　祐樹②</t>
  </si>
  <si>
    <t>副田　真冬①</t>
  </si>
  <si>
    <t>伊藤　徳大①</t>
  </si>
  <si>
    <t>栗林　秀幸</t>
  </si>
  <si>
    <t>大井　天心①</t>
  </si>
  <si>
    <t>藤元　慎也②</t>
  </si>
  <si>
    <t>藤本　紘啓②</t>
  </si>
  <si>
    <t>吉田　拓人②</t>
  </si>
  <si>
    <t>田村　安徳②</t>
  </si>
  <si>
    <t>千田　雄樹②</t>
  </si>
  <si>
    <t>坂口　俊樹②</t>
  </si>
  <si>
    <t>相原　亮汰②</t>
  </si>
  <si>
    <t>安部　博智</t>
  </si>
  <si>
    <t>坂井　幹司</t>
  </si>
  <si>
    <t>高橋　裕人②</t>
  </si>
  <si>
    <t>半田　和之②</t>
  </si>
  <si>
    <t>山本　大祐②</t>
  </si>
  <si>
    <t>池永　慎哉②</t>
  </si>
  <si>
    <t>青木　涼②</t>
  </si>
  <si>
    <t>田澤　琢平②</t>
  </si>
  <si>
    <t>村家　康平②</t>
  </si>
  <si>
    <t>吉田　成吾②</t>
  </si>
  <si>
    <t>森下　世紀②</t>
  </si>
  <si>
    <t>奥野　雅人②</t>
  </si>
  <si>
    <t>飯野健次郎②</t>
  </si>
  <si>
    <t>児玉健太朗①</t>
  </si>
  <si>
    <t>吉田　浩昭</t>
  </si>
  <si>
    <t>越智　滉世②</t>
  </si>
  <si>
    <t>石本　裕介②</t>
  </si>
  <si>
    <t>萩原　克仁②</t>
  </si>
  <si>
    <t>井上　　拓②</t>
  </si>
  <si>
    <t>倉重　成崇②</t>
  </si>
  <si>
    <t>福間　省吾②</t>
  </si>
  <si>
    <t>松谷　恭祐②</t>
  </si>
  <si>
    <t>猪原　翔太②</t>
  </si>
  <si>
    <t>高岡　晃希①</t>
  </si>
  <si>
    <t>須尭　克哉②</t>
  </si>
  <si>
    <t>肖　　　駿①</t>
  </si>
  <si>
    <t>長藤雄志郎②</t>
  </si>
  <si>
    <t>高井　道恵</t>
  </si>
  <si>
    <t>山本　祐一郎②</t>
  </si>
  <si>
    <t>木村　遼介②</t>
  </si>
  <si>
    <t>岡村　徹②</t>
  </si>
  <si>
    <t>岸本　健人②</t>
  </si>
  <si>
    <t>藤川　智寿①</t>
  </si>
  <si>
    <t>行武　俊祐①</t>
  </si>
  <si>
    <t>横江　大②</t>
  </si>
  <si>
    <t>藤川　秀一①</t>
  </si>
  <si>
    <t>岡部　翔太①</t>
  </si>
  <si>
    <t>吉住　貴輝①</t>
  </si>
  <si>
    <t>徳永　真次</t>
  </si>
  <si>
    <t>大村　元希②</t>
  </si>
  <si>
    <t>安増　拓哉②</t>
  </si>
  <si>
    <t>奥田　祥馬②</t>
  </si>
  <si>
    <t>迫田　丈②</t>
  </si>
  <si>
    <t>加藤　寿大①</t>
  </si>
  <si>
    <t>幸田　祐樹②</t>
  </si>
  <si>
    <t>栗田　尚汰②</t>
  </si>
  <si>
    <t>宮崎　拓磨②</t>
  </si>
  <si>
    <t>松坂　延哉②</t>
  </si>
  <si>
    <t>髙橋　武蔵②</t>
  </si>
  <si>
    <t>野本　祐太②</t>
  </si>
  <si>
    <t>寺本　翔大②</t>
  </si>
  <si>
    <t>宮本　祐希①</t>
  </si>
  <si>
    <t>高橋　太陽②</t>
  </si>
  <si>
    <t>田中　　巧①</t>
  </si>
  <si>
    <t>谷　　恭太①</t>
  </si>
  <si>
    <t>髙木　幸輝②</t>
  </si>
  <si>
    <t>小田　崇之②</t>
  </si>
  <si>
    <t>齊藤　弘喜①</t>
  </si>
  <si>
    <t>坂本　翔梧①</t>
  </si>
  <si>
    <t>坂口　　遼②</t>
  </si>
  <si>
    <t>原口　碩也②</t>
  </si>
  <si>
    <t>丸山龍太郎②</t>
  </si>
  <si>
    <t>高崎伸一郎①</t>
  </si>
  <si>
    <t>北﨑健太郎②</t>
  </si>
  <si>
    <t>山上 紀恵</t>
  </si>
  <si>
    <t>浅附 弘孝①</t>
  </si>
  <si>
    <t>高崎 雅樹②</t>
  </si>
  <si>
    <t>近江 　明②</t>
  </si>
  <si>
    <t>若　  宮</t>
  </si>
  <si>
    <t>小椿　裕治</t>
  </si>
  <si>
    <t>熊谷　晃希②</t>
  </si>
  <si>
    <t>中野　誉也②</t>
  </si>
  <si>
    <t>柴田　和晃①</t>
  </si>
  <si>
    <t>吉村　一義②</t>
  </si>
  <si>
    <t>三浦総一郎②</t>
  </si>
  <si>
    <t>中村　拓也②</t>
  </si>
  <si>
    <t>小関　　勇太②</t>
  </si>
  <si>
    <t>小松　優毅①</t>
  </si>
  <si>
    <t>廣渡　義彦</t>
  </si>
  <si>
    <t>溝口　数馬②</t>
  </si>
  <si>
    <t>溝口　雅也②</t>
  </si>
  <si>
    <t>月渓　大介②</t>
  </si>
  <si>
    <t>上原　和将②</t>
  </si>
  <si>
    <t>高野　祥太②</t>
  </si>
  <si>
    <t>白石　和隆②</t>
  </si>
  <si>
    <t>古里　　光①</t>
  </si>
  <si>
    <t>堀田　裕二①</t>
  </si>
  <si>
    <t>河原　秀人①</t>
  </si>
  <si>
    <t>酒見　　匡①</t>
  </si>
  <si>
    <t>金高　伸一</t>
  </si>
  <si>
    <t>小河内　講②</t>
  </si>
  <si>
    <t>森貞　　駿②</t>
  </si>
  <si>
    <t>徳丸　翔平②</t>
  </si>
  <si>
    <t>川本　裕貴①</t>
  </si>
  <si>
    <t>渡部　拓人①</t>
  </si>
  <si>
    <t>西川　　穏①</t>
  </si>
  <si>
    <t>福島　拓弥①</t>
  </si>
  <si>
    <t>金子　亮太①</t>
  </si>
  <si>
    <t>阿部　雅也①</t>
  </si>
  <si>
    <t>川口　航輝①</t>
  </si>
  <si>
    <t>山下　高志</t>
  </si>
  <si>
    <t>清水　　翔②</t>
  </si>
  <si>
    <t>長谷川穂尚②</t>
  </si>
  <si>
    <t>古川　裕真②</t>
  </si>
  <si>
    <t>宮原　政良②</t>
  </si>
  <si>
    <t>清水　　諒②</t>
  </si>
  <si>
    <t>麻生　裕樹②</t>
  </si>
  <si>
    <t>泉川　廣太②</t>
  </si>
  <si>
    <t>小川　雄大②</t>
  </si>
  <si>
    <t>宮田　祐希②</t>
  </si>
  <si>
    <t>山崎　　拓①</t>
  </si>
  <si>
    <t>穴井　忠幸</t>
  </si>
  <si>
    <t>猿渡　眞之②</t>
  </si>
  <si>
    <t>山ノ内　寿祈①</t>
  </si>
  <si>
    <t>平　　諒太②</t>
  </si>
  <si>
    <t>田尻　雄大①</t>
  </si>
  <si>
    <t>谷川　雄斗①</t>
  </si>
  <si>
    <t>片井野　泰毅①</t>
  </si>
  <si>
    <t>塚原　　猛①</t>
  </si>
  <si>
    <t>佐伯　祐一郎②</t>
  </si>
  <si>
    <t>上野　祐史②</t>
  </si>
  <si>
    <t>小　　竹</t>
  </si>
  <si>
    <t>入口・吉原</t>
  </si>
  <si>
    <t>興梠　雅樹②</t>
  </si>
  <si>
    <t>荒木　聖哉②</t>
  </si>
  <si>
    <t>山下　治樹②</t>
  </si>
  <si>
    <t>篠原　海②</t>
  </si>
  <si>
    <t>坂口　瑛洸②</t>
  </si>
  <si>
    <t>野田 雄理人②</t>
  </si>
  <si>
    <t>寺元翔大②・月渓大介②</t>
  </si>
  <si>
    <t>水巻南・遠賀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</si>
</sst>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6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9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4"/>
      <name val="中ゴシックＢＢＢ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5.5"/>
      <name val="リュウミンライト−ＫＬ"/>
      <family val="3"/>
    </font>
    <font>
      <sz val="16"/>
      <name val="リュウミンライト−ＫＬ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21" fontId="4" fillId="0" borderId="11" xfId="0" applyNumberFormat="1" applyFont="1" applyFill="1" applyBorder="1" applyAlignment="1">
      <alignment horizontal="right" vertical="center"/>
    </xf>
    <xf numFmtId="21" fontId="0" fillId="0" borderId="7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/>
    </xf>
    <xf numFmtId="21" fontId="4" fillId="0" borderId="15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4" fillId="0" borderId="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180" fontId="0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6" fontId="4" fillId="0" borderId="25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'順位'!$J$2</c:f>
              <c:strCache>
                <c:ptCount val="1"/>
                <c:pt idx="0">
                  <c:v>二　　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'順位'!$K$2:$P$2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'順位'!$J$3</c:f>
              <c:strCache>
                <c:ptCount val="1"/>
                <c:pt idx="0">
                  <c:v>遠　　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'順位'!$K$3:$P$3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'順位'!$J$4</c:f>
              <c:strCache>
                <c:ptCount val="1"/>
                <c:pt idx="0">
                  <c:v>直方第三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'順位'!$K$4:$P$4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'順位'!$J$5</c:f>
              <c:strCache>
                <c:ptCount val="1"/>
                <c:pt idx="0">
                  <c:v>穂波西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'順位'!$K$5:$P$5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'順位'!$J$6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'順位'!$K$6:$P$6</c:f>
              <c:numCache>
                <c:ptCount val="6"/>
                <c:pt idx="0">
                  <c:v>13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'順位'!$J$7</c:f>
              <c:strCache>
                <c:ptCount val="1"/>
                <c:pt idx="0">
                  <c:v>飯塚第二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'順位'!$K$7:$P$7</c:f>
              <c:numCache>
                <c:ptCount val="6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'順位'!$J$8</c:f>
              <c:strCache>
                <c:ptCount val="1"/>
                <c:pt idx="0">
                  <c:v>金　　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'順位'!$K$8:$P$8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'順位'!$J$9</c:f>
              <c:strCache>
                <c:ptCount val="1"/>
                <c:pt idx="0">
                  <c:v>小　　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'順位'!$K$9:$P$9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'順位'!$J$10</c:f>
              <c:strCache>
                <c:ptCount val="1"/>
                <c:pt idx="0">
                  <c:v>飯塚第三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'順位'!$K$10:$P$10</c:f>
              <c:numCache>
                <c:ptCount val="6"/>
                <c:pt idx="0">
                  <c:v>8</c:v>
                </c:pt>
                <c:pt idx="1">
                  <c:v>16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'順位'!$J$11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'順位'!$K$11:$P$11</c:f>
              <c:numCache>
                <c:ptCount val="6"/>
                <c:pt idx="0">
                  <c:v>14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'順位'!$J$12</c:f>
              <c:strCache>
                <c:ptCount val="1"/>
                <c:pt idx="0">
                  <c:v>若　  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'順位'!$K$12:$P$12</c:f>
              <c:numCache>
                <c:ptCount val="6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'順位'!$J$13</c:f>
              <c:strCache>
                <c:ptCount val="1"/>
                <c:pt idx="0">
                  <c:v>伊　　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'順位'!$K$13:$P$13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'順位'!$J$14</c:f>
              <c:strCache>
                <c:ptCount val="1"/>
                <c:pt idx="0">
                  <c:v>芦　　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'順位'!$K$14:$P$14</c:f>
              <c:numCache>
                <c:ptCount val="6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'順位'!$J$15</c:f>
              <c:strCache>
                <c:ptCount val="1"/>
                <c:pt idx="0">
                  <c:v>水　　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'順位'!$K$15:$P$15</c:f>
              <c:numCache>
                <c:ptCount val="6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'順位'!$J$16</c:f>
              <c:strCache>
                <c:ptCount val="1"/>
                <c:pt idx="0">
                  <c:v>赤　　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'順位'!$K$16:$P$16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'順位'!$J$17</c:f>
              <c:strCache>
                <c:ptCount val="1"/>
                <c:pt idx="0">
                  <c:v>鷹　　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'順位'!$K$17:$P$17</c:f>
              <c:numCache>
                <c:ptCount val="6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'順位'!$J$18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'順位'!$K$18:$P$18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'順位'!$J$19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'順位'!$K$19:$P$19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'順位'!$J$20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'順位'!$K$20:$P$20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'順位'!$J$21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'順位'!$K$21:$P$21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'順位'!$J$22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'順位'!$K$22:$P$22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'順位'!$J$23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'順位'!$K$23:$P$23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'順位'!$J$24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'順位'!$K$24:$P$24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'順位'!$J$25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'順位'!$K$25:$P$25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'順位'!$J$26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'順位'!$K$26:$P$26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54760612"/>
        <c:axId val="23083461"/>
      </c:lineChart>
      <c:catAx>
        <c:axId val="5476061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23083461"/>
        <c:crosses val="autoZero"/>
        <c:auto val="1"/>
        <c:lblOffset val="100"/>
        <c:noMultiLvlLbl val="0"/>
      </c:catAx>
      <c:valAx>
        <c:axId val="23083461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4760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28575</xdr:rowOff>
    </xdr:from>
    <xdr:to>
      <xdr:col>11</xdr:col>
      <xdr:colOff>523875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219200" y="1057275"/>
        <a:ext cx="9906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showGridLines="0" workbookViewId="0" topLeftCell="F10">
      <selection activeCell="C9" sqref="C9:R9"/>
    </sheetView>
  </sheetViews>
  <sheetFormatPr defaultColWidth="8.796875" defaultRowHeight="15"/>
  <cols>
    <col min="1" max="1" width="2.69921875" style="99" customWidth="1"/>
    <col min="2" max="2" width="7.69921875" style="97" customWidth="1"/>
    <col min="3" max="3" width="2.69921875" style="97" customWidth="1"/>
    <col min="4" max="5" width="4.69921875" style="97" customWidth="1"/>
    <col min="6" max="6" width="6" style="97" customWidth="1"/>
    <col min="7" max="7" width="2.69921875" style="97" customWidth="1"/>
    <col min="8" max="8" width="6" style="97" customWidth="1"/>
    <col min="9" max="9" width="2.69921875" style="97" customWidth="1"/>
    <col min="10" max="10" width="6.69921875" style="97" customWidth="1"/>
    <col min="11" max="11" width="6" style="97" customWidth="1"/>
    <col min="12" max="13" width="6.69921875" style="97" customWidth="1"/>
    <col min="14" max="14" width="16.69921875" style="97" customWidth="1"/>
    <col min="15" max="15" width="6" style="97" customWidth="1"/>
    <col min="16" max="16" width="8.69921875" style="97" customWidth="1"/>
    <col min="17" max="17" width="1.69921875" style="97" customWidth="1"/>
    <col min="18" max="16384" width="6" style="97" customWidth="1"/>
  </cols>
  <sheetData>
    <row r="1" ht="14.25">
      <c r="A1" s="97"/>
    </row>
    <row r="2" spans="1:12" ht="14.25">
      <c r="A2" s="98" t="s">
        <v>21</v>
      </c>
      <c r="B2" s="98"/>
      <c r="C2" s="98"/>
      <c r="D2" s="98"/>
      <c r="E2" s="68"/>
      <c r="F2" s="98" t="s">
        <v>23</v>
      </c>
      <c r="G2" s="98"/>
      <c r="H2" s="98"/>
      <c r="I2" s="98"/>
      <c r="J2" s="98"/>
      <c r="K2" s="98"/>
      <c r="L2" s="98"/>
    </row>
    <row r="3" ht="14.25">
      <c r="A3" s="97"/>
    </row>
    <row r="4" ht="14.25">
      <c r="A4" s="97"/>
    </row>
    <row r="5" spans="1:2" s="109" customFormat="1" ht="14.25">
      <c r="A5" s="108">
        <v>1</v>
      </c>
      <c r="B5" s="109" t="s">
        <v>72</v>
      </c>
    </row>
    <row r="7" spans="2:18" ht="24.75" customHeight="1">
      <c r="B7" s="100" t="s">
        <v>85</v>
      </c>
      <c r="C7" s="146" t="s">
        <v>104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</row>
    <row r="8" spans="2:18" ht="24.75" customHeight="1">
      <c r="B8" s="100" t="s">
        <v>86</v>
      </c>
      <c r="C8" s="146" t="s">
        <v>105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</row>
    <row r="9" spans="2:18" ht="24.75" customHeight="1">
      <c r="B9" s="100" t="s">
        <v>87</v>
      </c>
      <c r="C9" s="146" t="s">
        <v>91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</row>
    <row r="10" spans="2:18" ht="24.75" customHeight="1">
      <c r="B10" s="100" t="s">
        <v>88</v>
      </c>
      <c r="C10" s="146" t="s">
        <v>93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</row>
    <row r="11" spans="2:18" ht="24.75" customHeight="1">
      <c r="B11" s="100" t="s">
        <v>89</v>
      </c>
      <c r="C11" s="146" t="s">
        <v>94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</row>
    <row r="14" spans="1:2" s="109" customFormat="1" ht="14.25">
      <c r="A14" s="108">
        <v>2</v>
      </c>
      <c r="B14" s="109" t="s">
        <v>73</v>
      </c>
    </row>
    <row r="16" spans="2:21" ht="24.75" customHeight="1">
      <c r="B16" s="97" t="s">
        <v>27</v>
      </c>
      <c r="D16" s="110">
        <v>1</v>
      </c>
      <c r="E16" s="97" t="s">
        <v>31</v>
      </c>
      <c r="F16" s="110">
        <v>22</v>
      </c>
      <c r="G16" s="97" t="s">
        <v>90</v>
      </c>
      <c r="H16" s="110">
        <v>52</v>
      </c>
      <c r="I16" s="97" t="s">
        <v>0</v>
      </c>
      <c r="J16" s="101" t="s">
        <v>74</v>
      </c>
      <c r="K16" s="110">
        <v>17</v>
      </c>
      <c r="L16" s="97" t="s">
        <v>75</v>
      </c>
      <c r="O16" s="102" t="s">
        <v>20</v>
      </c>
      <c r="P16" s="21" t="s">
        <v>99</v>
      </c>
      <c r="Q16" s="103" t="s">
        <v>6</v>
      </c>
      <c r="R16" s="103" t="s">
        <v>7</v>
      </c>
      <c r="U16" s="107">
        <f>D16*3600+F16*60+H16</f>
        <v>4972</v>
      </c>
    </row>
    <row r="18" spans="2:18" ht="24.75" customHeight="1">
      <c r="B18" s="97" t="s">
        <v>19</v>
      </c>
      <c r="D18" s="148" t="s">
        <v>8</v>
      </c>
      <c r="E18" s="149"/>
      <c r="F18" s="22">
        <v>13</v>
      </c>
      <c r="G18" s="104" t="s">
        <v>9</v>
      </c>
      <c r="H18" s="22">
        <v>5</v>
      </c>
      <c r="I18" s="104" t="s">
        <v>16</v>
      </c>
      <c r="J18" s="105" t="s">
        <v>74</v>
      </c>
      <c r="K18" s="22">
        <v>16</v>
      </c>
      <c r="L18" s="104" t="s">
        <v>75</v>
      </c>
      <c r="M18" s="105" t="s">
        <v>17</v>
      </c>
      <c r="N18" s="22" t="s">
        <v>100</v>
      </c>
      <c r="O18" s="105" t="s">
        <v>61</v>
      </c>
      <c r="P18" s="22" t="s">
        <v>98</v>
      </c>
      <c r="Q18" s="104" t="s">
        <v>6</v>
      </c>
      <c r="R18" s="106" t="s">
        <v>7</v>
      </c>
    </row>
    <row r="19" spans="4:18" ht="24.75" customHeight="1">
      <c r="D19" s="148" t="s">
        <v>62</v>
      </c>
      <c r="E19" s="149"/>
      <c r="F19" s="22">
        <v>12</v>
      </c>
      <c r="G19" s="104" t="s">
        <v>9</v>
      </c>
      <c r="H19" s="22">
        <v>44</v>
      </c>
      <c r="I19" s="104" t="s">
        <v>16</v>
      </c>
      <c r="J19" s="105" t="s">
        <v>74</v>
      </c>
      <c r="K19" s="22">
        <v>14</v>
      </c>
      <c r="L19" s="104" t="s">
        <v>75</v>
      </c>
      <c r="M19" s="105" t="s">
        <v>17</v>
      </c>
      <c r="N19" s="22" t="s">
        <v>101</v>
      </c>
      <c r="O19" s="105" t="s">
        <v>61</v>
      </c>
      <c r="P19" s="22" t="s">
        <v>102</v>
      </c>
      <c r="Q19" s="104" t="s">
        <v>6</v>
      </c>
      <c r="R19" s="106" t="s">
        <v>7</v>
      </c>
    </row>
    <row r="20" spans="4:18" ht="24.75" customHeight="1">
      <c r="D20" s="148" t="s">
        <v>63</v>
      </c>
      <c r="E20" s="149"/>
      <c r="F20" s="22">
        <v>13</v>
      </c>
      <c r="G20" s="104" t="s">
        <v>9</v>
      </c>
      <c r="H20" s="22">
        <v>27</v>
      </c>
      <c r="I20" s="104" t="s">
        <v>16</v>
      </c>
      <c r="J20" s="105" t="s">
        <v>74</v>
      </c>
      <c r="K20" s="22">
        <v>18</v>
      </c>
      <c r="L20" s="104" t="s">
        <v>75</v>
      </c>
      <c r="M20" s="105" t="s">
        <v>17</v>
      </c>
      <c r="N20" s="22" t="s">
        <v>95</v>
      </c>
      <c r="O20" s="105" t="s">
        <v>20</v>
      </c>
      <c r="P20" s="22" t="s">
        <v>96</v>
      </c>
      <c r="Q20" s="104" t="s">
        <v>6</v>
      </c>
      <c r="R20" s="106" t="s">
        <v>7</v>
      </c>
    </row>
    <row r="21" spans="4:18" ht="24.75" customHeight="1">
      <c r="D21" s="148" t="s">
        <v>64</v>
      </c>
      <c r="E21" s="149"/>
      <c r="F21" s="22">
        <v>13</v>
      </c>
      <c r="G21" s="104" t="s">
        <v>9</v>
      </c>
      <c r="H21" s="22">
        <v>37</v>
      </c>
      <c r="I21" s="104" t="s">
        <v>16</v>
      </c>
      <c r="J21" s="105" t="s">
        <v>74</v>
      </c>
      <c r="K21" s="22">
        <v>17</v>
      </c>
      <c r="L21" s="104" t="s">
        <v>75</v>
      </c>
      <c r="M21" s="105" t="s">
        <v>17</v>
      </c>
      <c r="N21" s="22" t="s">
        <v>97</v>
      </c>
      <c r="O21" s="105" t="s">
        <v>61</v>
      </c>
      <c r="P21" s="22" t="s">
        <v>98</v>
      </c>
      <c r="Q21" s="104" t="s">
        <v>6</v>
      </c>
      <c r="R21" s="106" t="s">
        <v>7</v>
      </c>
    </row>
    <row r="22" spans="4:18" ht="24.75" customHeight="1">
      <c r="D22" s="148" t="s">
        <v>65</v>
      </c>
      <c r="E22" s="149"/>
      <c r="F22" s="22">
        <v>13</v>
      </c>
      <c r="G22" s="104" t="s">
        <v>9</v>
      </c>
      <c r="H22" s="22">
        <v>2</v>
      </c>
      <c r="I22" s="104" t="s">
        <v>16</v>
      </c>
      <c r="J22" s="105" t="s">
        <v>74</v>
      </c>
      <c r="K22" s="22">
        <v>18</v>
      </c>
      <c r="L22" s="104" t="s">
        <v>75</v>
      </c>
      <c r="M22" s="105" t="s">
        <v>17</v>
      </c>
      <c r="N22" s="22" t="s">
        <v>97</v>
      </c>
      <c r="O22" s="105" t="s">
        <v>61</v>
      </c>
      <c r="P22" s="22" t="s">
        <v>98</v>
      </c>
      <c r="Q22" s="104" t="s">
        <v>6</v>
      </c>
      <c r="R22" s="106" t="s">
        <v>7</v>
      </c>
    </row>
    <row r="23" spans="4:18" ht="24.75" customHeight="1">
      <c r="D23" s="148" t="s">
        <v>18</v>
      </c>
      <c r="E23" s="149"/>
      <c r="F23" s="22">
        <v>13</v>
      </c>
      <c r="G23" s="104" t="s">
        <v>9</v>
      </c>
      <c r="H23" s="22">
        <v>46</v>
      </c>
      <c r="I23" s="104" t="s">
        <v>16</v>
      </c>
      <c r="J23" s="105" t="s">
        <v>74</v>
      </c>
      <c r="K23" s="22">
        <v>15</v>
      </c>
      <c r="L23" s="104" t="s">
        <v>75</v>
      </c>
      <c r="M23" s="105" t="s">
        <v>17</v>
      </c>
      <c r="N23" s="22" t="s">
        <v>103</v>
      </c>
      <c r="O23" s="105" t="s">
        <v>20</v>
      </c>
      <c r="P23" s="22" t="s">
        <v>98</v>
      </c>
      <c r="Q23" s="104" t="s">
        <v>6</v>
      </c>
      <c r="R23" s="106" t="s">
        <v>7</v>
      </c>
    </row>
  </sheetData>
  <mergeCells count="11">
    <mergeCell ref="D21:E21"/>
    <mergeCell ref="D22:E22"/>
    <mergeCell ref="D23:E23"/>
    <mergeCell ref="D18:E18"/>
    <mergeCell ref="D19:E19"/>
    <mergeCell ref="D20:E20"/>
    <mergeCell ref="C11:R11"/>
    <mergeCell ref="C7:R7"/>
    <mergeCell ref="C8:R8"/>
    <mergeCell ref="C9:R9"/>
    <mergeCell ref="C10:R1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H64"/>
  <sheetViews>
    <sheetView showGridLines="0" tabSelected="1" zoomScale="75" zoomScaleNormal="75" workbookViewId="0" topLeftCell="F30">
      <selection activeCell="Y59" sqref="Y59"/>
    </sheetView>
  </sheetViews>
  <sheetFormatPr defaultColWidth="8.796875" defaultRowHeight="15"/>
  <cols>
    <col min="1" max="1" width="4.69921875" style="15" customWidth="1"/>
    <col min="2" max="2" width="13.59765625" style="15" customWidth="1"/>
    <col min="3" max="3" width="6.69921875" style="18" customWidth="1"/>
    <col min="4" max="4" width="2.69921875" style="18" customWidth="1"/>
    <col min="5" max="5" width="8.69921875" style="18" customWidth="1"/>
    <col min="6" max="7" width="2.69921875" style="18" customWidth="1"/>
    <col min="8" max="8" width="6.69921875" style="18" customWidth="1"/>
    <col min="9" max="9" width="2.69921875" style="18" customWidth="1"/>
    <col min="10" max="10" width="8.69921875" style="18" customWidth="1"/>
    <col min="11" max="12" width="2.69921875" style="18" customWidth="1"/>
    <col min="13" max="13" width="6.69921875" style="18" customWidth="1"/>
    <col min="14" max="14" width="2.69921875" style="18" customWidth="1"/>
    <col min="15" max="15" width="8.69921875" style="18" customWidth="1"/>
    <col min="16" max="17" width="2.69921875" style="18" customWidth="1"/>
    <col min="18" max="18" width="6.69921875" style="18" customWidth="1"/>
    <col min="19" max="19" width="2.69921875" style="18" customWidth="1"/>
    <col min="20" max="20" width="8.69921875" style="18" customWidth="1"/>
    <col min="21" max="22" width="2.69921875" style="18" customWidth="1"/>
    <col min="23" max="23" width="6.69921875" style="18" customWidth="1"/>
    <col min="24" max="24" width="2.69921875" style="18" customWidth="1"/>
    <col min="25" max="25" width="8.69921875" style="18" customWidth="1"/>
    <col min="26" max="27" width="2.69921875" style="18" customWidth="1"/>
    <col min="28" max="28" width="6.69921875" style="18" customWidth="1"/>
    <col min="29" max="29" width="2.69921875" style="18" customWidth="1"/>
    <col min="30" max="30" width="8.69921875" style="18" customWidth="1"/>
    <col min="31" max="32" width="2.69921875" style="18" customWidth="1"/>
    <col min="33" max="33" width="12.69921875" style="18" customWidth="1"/>
    <col min="34" max="34" width="6.59765625" style="18" customWidth="1"/>
    <col min="35" max="16384" width="3.69921875" style="15" customWidth="1"/>
  </cols>
  <sheetData>
    <row r="1" spans="2:34" s="25" customFormat="1" ht="18" thickBot="1">
      <c r="B1" s="180" t="str">
        <f>IF('最初に'!C7=0,"",'最初に'!C7)</f>
        <v>平成１９年度　筑豊地区中学校　新人駅伝競走大会（男子）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2:34" s="27" customFormat="1" ht="7.5" customHeight="1" thickTop="1">
      <c r="B2" s="27" t="s">
        <v>28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2:34" s="29" customFormat="1" ht="11.25">
      <c r="B3" s="30" t="s">
        <v>1</v>
      </c>
      <c r="C3" s="31" t="str">
        <f>IF('最初に'!C8=0,"",'最初に'!C8)</f>
        <v>平成２０年１月２６日（土）　１０時３０分スタート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s="29" customFormat="1" ht="11.25">
      <c r="B4" s="30" t="s">
        <v>2</v>
      </c>
      <c r="C4" s="31" t="str">
        <f>IF('最初に'!C9=0,"",'最初に'!C9)</f>
        <v>小竹町サイクリングロード（６区間：２４ｋｍ）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2:34" s="29" customFormat="1" ht="11.25">
      <c r="B5" s="30" t="s">
        <v>3</v>
      </c>
      <c r="C5" s="31" t="str">
        <f>IF('最初に'!C10=0,"",'最初に'!C10)</f>
        <v>直鞍地区中学校体育連盟・直方市教育委員会・宮若市教育委員会・鞍手町教育委員会・小竹町教育委員会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s="29" customFormat="1" ht="11.25">
      <c r="A6" s="31"/>
      <c r="B6" s="32" t="s">
        <v>4</v>
      </c>
      <c r="C6" s="31" t="str">
        <f>IF('最初に'!C11=0,"",'最初に'!C11)</f>
        <v>直鞍地区中学校体育連盟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3:34" s="33" customFormat="1" ht="6.75" customHeight="1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5" customFormat="1" ht="15.75" customHeight="1" thickBot="1">
      <c r="A8" s="16"/>
      <c r="B8" s="17"/>
      <c r="C8" s="165" t="s">
        <v>92</v>
      </c>
      <c r="D8" s="163"/>
      <c r="E8" s="163"/>
      <c r="F8" s="163"/>
      <c r="G8" s="164"/>
      <c r="H8" s="162" t="s">
        <v>24</v>
      </c>
      <c r="I8" s="163"/>
      <c r="J8" s="163"/>
      <c r="K8" s="163"/>
      <c r="L8" s="164"/>
      <c r="M8" s="162" t="s">
        <v>77</v>
      </c>
      <c r="N8" s="163"/>
      <c r="O8" s="163"/>
      <c r="P8" s="163"/>
      <c r="Q8" s="164"/>
      <c r="R8" s="162" t="s">
        <v>12</v>
      </c>
      <c r="S8" s="163"/>
      <c r="T8" s="163"/>
      <c r="U8" s="163"/>
      <c r="V8" s="164"/>
      <c r="W8" s="162" t="s">
        <v>13</v>
      </c>
      <c r="X8" s="163"/>
      <c r="Y8" s="163"/>
      <c r="Z8" s="163"/>
      <c r="AA8" s="164"/>
      <c r="AB8" s="162" t="s">
        <v>78</v>
      </c>
      <c r="AC8" s="163"/>
      <c r="AD8" s="163"/>
      <c r="AE8" s="163"/>
      <c r="AF8" s="164"/>
      <c r="AG8" s="160" t="s">
        <v>30</v>
      </c>
      <c r="AH8" s="161"/>
    </row>
    <row r="9" spans="1:34" s="5" customFormat="1" ht="13.5" customHeight="1">
      <c r="A9" s="166">
        <f>IF('登録'!A5=0,"",'登録'!A5)</f>
        <v>3</v>
      </c>
      <c r="B9" s="170" t="str">
        <f>IF('登録'!B5="","",'登録'!B5)</f>
        <v>直方第三</v>
      </c>
      <c r="C9" s="35" t="str">
        <f>オーダー!L5</f>
        <v>佐藤　淳①</v>
      </c>
      <c r="D9" s="36"/>
      <c r="E9" s="37"/>
      <c r="F9" s="38"/>
      <c r="G9" s="36"/>
      <c r="H9" s="44" t="str">
        <f>オーダー!M5</f>
        <v>中島　祐亮①</v>
      </c>
      <c r="I9" s="45"/>
      <c r="J9" s="46"/>
      <c r="K9" s="47"/>
      <c r="L9" s="48"/>
      <c r="M9" s="44" t="str">
        <f>オーダー!N5</f>
        <v>米田　恭平②</v>
      </c>
      <c r="N9" s="45"/>
      <c r="O9" s="46"/>
      <c r="P9" s="47"/>
      <c r="Q9" s="48"/>
      <c r="R9" s="44" t="str">
        <f>オーダー!O5</f>
        <v>飯野健次郎②</v>
      </c>
      <c r="S9" s="45"/>
      <c r="T9" s="46"/>
      <c r="U9" s="47"/>
      <c r="V9" s="48"/>
      <c r="W9" s="44" t="str">
        <f>オーダー!P5</f>
        <v>濵田　賢人①</v>
      </c>
      <c r="X9" s="45"/>
      <c r="Y9" s="46"/>
      <c r="Z9" s="47"/>
      <c r="AA9" s="48"/>
      <c r="AB9" s="44" t="str">
        <f>オーダー!Q5</f>
        <v>有本　貴皓①</v>
      </c>
      <c r="AC9" s="45"/>
      <c r="AD9" s="46"/>
      <c r="AE9" s="47"/>
      <c r="AF9" s="48"/>
      <c r="AG9" s="60" t="str">
        <f>AB10</f>
        <v>1:25:21</v>
      </c>
      <c r="AH9" s="63">
        <f>IF('６区'!AA4&lt;'最初に'!$U$16,"新",IF('６区'!AA4='最初に'!$U$16,"ﾀｲ",""))</f>
      </c>
    </row>
    <row r="10" spans="1:34" s="5" customFormat="1" ht="13.5" customHeight="1">
      <c r="A10" s="167" t="e">
        <f>IF(登録!#REF!=0,"",登録!#REF!)</f>
        <v>#REF!</v>
      </c>
      <c r="B10" s="169"/>
      <c r="C10" s="41" t="str">
        <f>IF('１区'!Q4=0,"",'１区'!Q4)</f>
        <v>0:13:46</v>
      </c>
      <c r="D10" s="51">
        <f>IF('１区'!R4=0,"",'１区'!R4)</f>
        <v>6</v>
      </c>
      <c r="E10" s="52" t="str">
        <f>IF('１区'!S4=0,"",'１区'!S4)</f>
        <v>13:46</v>
      </c>
      <c r="F10" s="38">
        <f>IF('１区'!T4=0,"",'１区'!T4)</f>
      </c>
      <c r="G10" s="38">
        <f>IF('１区'!U4=0,"",'１区'!U4)</f>
        <v>6</v>
      </c>
      <c r="H10" s="53" t="str">
        <f>IF('２区'!Q4=0,"",'２区'!Q4)</f>
        <v>0:28:10</v>
      </c>
      <c r="I10" s="51">
        <f>IF('２区'!R4=0,"",'２区'!R4)</f>
        <v>5</v>
      </c>
      <c r="J10" s="52" t="str">
        <f>IF('２区'!S4=0,"",'２区'!S4)</f>
        <v>14:24</v>
      </c>
      <c r="K10" s="38">
        <f>IF('２区'!T4=0,"",'２区'!T4)</f>
      </c>
      <c r="L10" s="54">
        <f>IF('２区'!U4=0,"",'２区'!U4)</f>
        <v>5</v>
      </c>
      <c r="M10" s="53" t="str">
        <f>IF('３区'!Q4=0,"",'３区'!Q4)</f>
        <v>0:42:23</v>
      </c>
      <c r="N10" s="51">
        <f>IF('３区'!R4=0,"",'３区'!R4)</f>
        <v>4</v>
      </c>
      <c r="O10" s="52" t="str">
        <f>IF('３区'!S4=0,"",'３区'!S4)</f>
        <v>14:13</v>
      </c>
      <c r="P10" s="38">
        <f>IF('３区'!T4=0,"",'３区'!T4)</f>
      </c>
      <c r="Q10" s="54">
        <f>IF('３区'!U4=0,"",'３区'!U4)</f>
        <v>6</v>
      </c>
      <c r="R10" s="53" t="str">
        <f>IF('４区'!Q4=0,"",'４区'!Q4)</f>
        <v>0:56:29</v>
      </c>
      <c r="S10" s="51">
        <f>IF('４区'!R4=0,"",'４区'!R4)</f>
        <v>3</v>
      </c>
      <c r="T10" s="52" t="str">
        <f>IF('４区'!S4=0,"",'４区'!S4)</f>
        <v>14:06</v>
      </c>
      <c r="U10" s="38">
        <f>IF('４区'!T4=0,"",'４区'!T4)</f>
      </c>
      <c r="V10" s="54">
        <f>IF('４区'!U4=0,"",'４区'!U4)</f>
        <v>1</v>
      </c>
      <c r="W10" s="53" t="str">
        <f>IF('５区'!Q4=0,"",'５区'!Q4)</f>
        <v>1:10:55</v>
      </c>
      <c r="X10" s="51">
        <f>IF('５区'!R4=0,"",'５区'!R4)</f>
        <v>2</v>
      </c>
      <c r="Y10" s="52" t="str">
        <f>IF('５区'!S4=0,"",'５区'!S4)</f>
        <v>14:26</v>
      </c>
      <c r="Z10" s="38">
        <f>IF('５区'!T4=0,"",'５区'!T4)</f>
      </c>
      <c r="AA10" s="54">
        <f>IF('５区'!U4=0,"",'５区'!U4)</f>
        <v>2</v>
      </c>
      <c r="AB10" s="53" t="str">
        <f>IF('６区'!Q4=0,"",'６区'!Q4)</f>
        <v>1:25:21</v>
      </c>
      <c r="AC10" s="51">
        <f>IF('６区'!R4=0,"",'６区'!R4)</f>
        <v>3</v>
      </c>
      <c r="AD10" s="52" t="str">
        <f>IF('６区'!S4=0,"",'６区'!S4)</f>
        <v>14:26</v>
      </c>
      <c r="AE10" s="38">
        <f>IF('６区'!T4=0,"",'６区'!T4)</f>
      </c>
      <c r="AF10" s="54">
        <f>IF('６区'!U4=0,"",'６区'!U4)</f>
        <v>5</v>
      </c>
      <c r="AG10" s="61"/>
      <c r="AH10" s="62">
        <f>AC10</f>
        <v>3</v>
      </c>
    </row>
    <row r="11" spans="1:34" s="5" customFormat="1" ht="13.5" customHeight="1">
      <c r="A11" s="166">
        <f>IF('登録'!A6=0,"",'登録'!A6)</f>
        <v>8</v>
      </c>
      <c r="B11" s="168" t="str">
        <f>IF('登録'!B6="","",'登録'!B6)</f>
        <v>小　　竹</v>
      </c>
      <c r="C11" s="35" t="str">
        <f>オーダー!L6</f>
        <v>猿渡　眞之②</v>
      </c>
      <c r="D11" s="55"/>
      <c r="E11" s="56"/>
      <c r="F11" s="57"/>
      <c r="G11" s="55"/>
      <c r="H11" s="58" t="str">
        <f>オーダー!M6</f>
        <v>山ノ内　寿祈①</v>
      </c>
      <c r="I11" s="55"/>
      <c r="J11" s="56"/>
      <c r="K11" s="57"/>
      <c r="L11" s="59"/>
      <c r="M11" s="58" t="str">
        <f>オーダー!N6</f>
        <v>平　　諒太②</v>
      </c>
      <c r="N11" s="55"/>
      <c r="O11" s="56"/>
      <c r="P11" s="57"/>
      <c r="Q11" s="59"/>
      <c r="R11" s="58" t="str">
        <f>オーダー!O6</f>
        <v>田尻　雄大①</v>
      </c>
      <c r="S11" s="55"/>
      <c r="T11" s="56"/>
      <c r="U11" s="57"/>
      <c r="V11" s="59"/>
      <c r="W11" s="58" t="str">
        <f>オーダー!P6</f>
        <v>谷川　雄斗①</v>
      </c>
      <c r="X11" s="55"/>
      <c r="Y11" s="56"/>
      <c r="Z11" s="57"/>
      <c r="AA11" s="59"/>
      <c r="AB11" s="58" t="str">
        <f>オーダー!Q6</f>
        <v>片井野　泰毅①</v>
      </c>
      <c r="AC11" s="55"/>
      <c r="AD11" s="56"/>
      <c r="AE11" s="57"/>
      <c r="AF11" s="59"/>
      <c r="AG11" s="60" t="str">
        <f>AB12</f>
        <v>1:30:18</v>
      </c>
      <c r="AH11" s="63">
        <f>IF('６区'!AA5&lt;'最初に'!$U$16,"新",IF('６区'!AA5='最初に'!$U$16,"ﾀｲ",""))</f>
      </c>
    </row>
    <row r="12" spans="1:34" s="5" customFormat="1" ht="13.5" customHeight="1">
      <c r="A12" s="167" t="e">
        <f>IF(登録!#REF!=0,"",登録!#REF!)</f>
        <v>#REF!</v>
      </c>
      <c r="B12" s="169"/>
      <c r="C12" s="41" t="str">
        <f>IF('１区'!Q5=0,"",'１区'!Q5)</f>
        <v>0:13:16</v>
      </c>
      <c r="D12" s="20">
        <f>IF('１区'!R5=0,"",'１区'!R5)</f>
        <v>2</v>
      </c>
      <c r="E12" s="42" t="str">
        <f>IF('１区'!S5=0,"",'１区'!S5)</f>
        <v>13:16</v>
      </c>
      <c r="F12" s="43">
        <f>IF('１区'!T5=0,"",'１区'!T5)</f>
      </c>
      <c r="G12" s="43">
        <f>IF('１区'!U5=0,"",'１区'!U5)</f>
        <v>2</v>
      </c>
      <c r="H12" s="49" t="str">
        <f>IF('２区'!Q5=0,"",'２区'!Q5)</f>
        <v>0:27:58</v>
      </c>
      <c r="I12" s="20">
        <f>IF('２区'!R5=0,"",'２区'!R5)</f>
        <v>4</v>
      </c>
      <c r="J12" s="42" t="str">
        <f>IF('２区'!S5=0,"",'２区'!S5)</f>
        <v>14:42</v>
      </c>
      <c r="K12" s="43">
        <f>IF('２区'!T5=0,"",'２区'!T5)</f>
      </c>
      <c r="L12" s="50">
        <f>IF('２区'!U5=0,"",'２区'!U5)</f>
        <v>7</v>
      </c>
      <c r="M12" s="49" t="str">
        <f>IF('３区'!Q5=0,"",'３区'!Q5)</f>
        <v>0:43:29</v>
      </c>
      <c r="N12" s="20">
        <f>IF('３区'!R5=0,"",'３区'!R5)</f>
        <v>7</v>
      </c>
      <c r="O12" s="42" t="str">
        <f>IF('３区'!S5=0,"",'３区'!S5)</f>
        <v>15:31</v>
      </c>
      <c r="P12" s="43">
        <f>IF('３区'!T5=0,"",'３区'!T5)</f>
      </c>
      <c r="Q12" s="50">
        <f>IF('３区'!U5=0,"",'３区'!U5)</f>
        <v>13</v>
      </c>
      <c r="R12" s="49" t="str">
        <f>IF('４区'!Q5=0,"",'４区'!Q5)</f>
        <v>0:58:27</v>
      </c>
      <c r="S12" s="20">
        <f>IF('４区'!R5=0,"",'４区'!R5)</f>
        <v>6</v>
      </c>
      <c r="T12" s="42" t="str">
        <f>IF('４区'!S5=0,"",'４区'!S5)</f>
        <v>14:58</v>
      </c>
      <c r="U12" s="43">
        <f>IF('４区'!T5=0,"",'４区'!T5)</f>
      </c>
      <c r="V12" s="50">
        <f>IF('４区'!U5=0,"",'４区'!U5)</f>
        <v>6</v>
      </c>
      <c r="W12" s="49" t="str">
        <f>IF('５区'!Q5=0,"",'５区'!Q5)</f>
        <v>1:14:27</v>
      </c>
      <c r="X12" s="20">
        <f>IF('５区'!R5=0,"",'５区'!R5)</f>
        <v>8</v>
      </c>
      <c r="Y12" s="42" t="str">
        <f>IF('５区'!S5=0,"",'５区'!S5)</f>
        <v>16:00</v>
      </c>
      <c r="Z12" s="43">
        <f>IF('５区'!T5=0,"",'５区'!T5)</f>
      </c>
      <c r="AA12" s="50">
        <f>IF('５区'!U5=0,"",'５区'!U5)</f>
        <v>13</v>
      </c>
      <c r="AB12" s="49" t="str">
        <f>IF('６区'!Q5=0,"",'６区'!Q5)</f>
        <v>1:30:18</v>
      </c>
      <c r="AC12" s="20">
        <f>IF('６区'!R5=0,"",'６区'!R5)</f>
        <v>8</v>
      </c>
      <c r="AD12" s="42" t="str">
        <f>IF('６区'!S5=0,"",'６区'!S5)</f>
        <v>15:51</v>
      </c>
      <c r="AE12" s="43">
        <f>IF('６区'!T5=0,"",'６区'!T5)</f>
      </c>
      <c r="AF12" s="50">
        <f>IF('６区'!U5=0,"",'６区'!U5)</f>
        <v>14</v>
      </c>
      <c r="AG12" s="61"/>
      <c r="AH12" s="62">
        <f>AC12</f>
        <v>8</v>
      </c>
    </row>
    <row r="13" spans="1:34" s="5" customFormat="1" ht="13.5" customHeight="1">
      <c r="A13" s="166">
        <f>IF('登録'!A7=0,"",'登録'!A7)</f>
        <v>9</v>
      </c>
      <c r="B13" s="168" t="str">
        <f>IF('登録'!B7="","",'登録'!B7)</f>
        <v>鞍手北</v>
      </c>
      <c r="C13" s="35" t="str">
        <f>オーダー!L7</f>
        <v>栗田　尚汰②</v>
      </c>
      <c r="D13" s="36"/>
      <c r="E13" s="37"/>
      <c r="F13" s="38"/>
      <c r="G13" s="36"/>
      <c r="H13" s="39" t="str">
        <f>オーダー!M7</f>
        <v>幸田　祐樹②</v>
      </c>
      <c r="I13" s="36"/>
      <c r="J13" s="37"/>
      <c r="K13" s="38"/>
      <c r="L13" s="40"/>
      <c r="M13" s="39" t="str">
        <f>オーダー!N7</f>
        <v>大村　元希②</v>
      </c>
      <c r="N13" s="36"/>
      <c r="O13" s="37"/>
      <c r="P13" s="38"/>
      <c r="Q13" s="40"/>
      <c r="R13" s="39" t="str">
        <f>オーダー!O7</f>
        <v>奥田　祥馬②</v>
      </c>
      <c r="S13" s="36"/>
      <c r="T13" s="37"/>
      <c r="U13" s="38"/>
      <c r="V13" s="40"/>
      <c r="W13" s="39" t="str">
        <f>オーダー!P7</f>
        <v>宮崎　拓磨②</v>
      </c>
      <c r="X13" s="36"/>
      <c r="Y13" s="37"/>
      <c r="Z13" s="38"/>
      <c r="AA13" s="40"/>
      <c r="AB13" s="39" t="str">
        <f>オーダー!Q7</f>
        <v>安増　拓哉②</v>
      </c>
      <c r="AC13" s="36"/>
      <c r="AD13" s="37"/>
      <c r="AE13" s="38"/>
      <c r="AF13" s="40"/>
      <c r="AG13" s="60" t="str">
        <f>AB14</f>
        <v>1:26:42</v>
      </c>
      <c r="AH13" s="63">
        <f>IF('６区'!AA6&lt;'最初に'!$U$16,"新",IF('６区'!AA6='最初に'!$U$16,"ﾀｲ",""))</f>
      </c>
    </row>
    <row r="14" spans="1:34" s="5" customFormat="1" ht="13.5" customHeight="1">
      <c r="A14" s="167" t="e">
        <f>IF(登録!#REF!=0,"",登録!#REF!)</f>
        <v>#REF!</v>
      </c>
      <c r="B14" s="169"/>
      <c r="C14" s="41" t="str">
        <f>IF('１区'!Q6=0,"",'１区'!Q6)</f>
        <v>0:14:35</v>
      </c>
      <c r="D14" s="20">
        <f>IF('１区'!R6=0,"",'１区'!R6)</f>
        <v>13</v>
      </c>
      <c r="E14" s="42" t="str">
        <f>IF('１区'!S6=0,"",'１区'!S6)</f>
        <v>14:35</v>
      </c>
      <c r="F14" s="43">
        <f>IF('１区'!T6=0,"",'１区'!T6)</f>
      </c>
      <c r="G14" s="43">
        <f>IF('１区'!U6=0,"",'１区'!U6)</f>
        <v>13</v>
      </c>
      <c r="H14" s="53" t="str">
        <f>IF('２区'!Q6=0,"",'２区'!Q6)</f>
        <v>0:28:41</v>
      </c>
      <c r="I14" s="51">
        <f>IF('２区'!R6=0,"",'２区'!R6)</f>
        <v>7</v>
      </c>
      <c r="J14" s="52" t="str">
        <f>IF('２区'!S6=0,"",'２区'!S6)</f>
        <v>14:06</v>
      </c>
      <c r="K14" s="38">
        <f>IF('２区'!T6=0,"",'２区'!T6)</f>
      </c>
      <c r="L14" s="54">
        <f>IF('２区'!U6=0,"",'２区'!U6)</f>
        <v>3</v>
      </c>
      <c r="M14" s="53" t="str">
        <f>IF('３区'!Q6=0,"",'３区'!Q6)</f>
        <v>0:42:53</v>
      </c>
      <c r="N14" s="51">
        <f>IF('３区'!R6=0,"",'３区'!R6)</f>
        <v>5</v>
      </c>
      <c r="O14" s="52" t="str">
        <f>IF('３区'!S6=0,"",'３区'!S6)</f>
        <v>14:12</v>
      </c>
      <c r="P14" s="38">
        <f>IF('３区'!T6=0,"",'３区'!T6)</f>
      </c>
      <c r="Q14" s="54">
        <f>IF('３区'!U6=0,"",'３区'!U6)</f>
        <v>5</v>
      </c>
      <c r="R14" s="53" t="str">
        <f>IF('４区'!Q6=0,"",'４区'!Q6)</f>
        <v>0:57:42</v>
      </c>
      <c r="S14" s="51">
        <f>IF('４区'!R6=0,"",'４区'!R6)</f>
        <v>5</v>
      </c>
      <c r="T14" s="52" t="str">
        <f>IF('４区'!S6=0,"",'４区'!S6)</f>
        <v>14:49</v>
      </c>
      <c r="U14" s="38">
        <f>IF('４区'!T6=0,"",'４区'!T6)</f>
      </c>
      <c r="V14" s="54">
        <f>IF('４区'!U6=0,"",'４区'!U6)</f>
        <v>4</v>
      </c>
      <c r="W14" s="53" t="str">
        <f>IF('５区'!Q6=0,"",'５区'!Q6)</f>
        <v>1:12:25</v>
      </c>
      <c r="X14" s="51">
        <f>IF('５区'!R6=0,"",'５区'!R6)</f>
        <v>5</v>
      </c>
      <c r="Y14" s="52" t="str">
        <f>IF('５区'!S6=0,"",'５区'!S6)</f>
        <v>14:43</v>
      </c>
      <c r="Z14" s="38">
        <f>IF('５区'!T6=0,"",'５区'!T6)</f>
      </c>
      <c r="AA14" s="54">
        <f>IF('５区'!U6=0,"",'５区'!U6)</f>
        <v>4</v>
      </c>
      <c r="AB14" s="53" t="str">
        <f>IF('６区'!Q6=0,"",'６区'!Q6)</f>
        <v>1:26:42</v>
      </c>
      <c r="AC14" s="51">
        <f>IF('６区'!R6=0,"",'６区'!R6)</f>
        <v>5</v>
      </c>
      <c r="AD14" s="52" t="str">
        <f>IF('６区'!S6=0,"",'６区'!S6)</f>
        <v>14:17</v>
      </c>
      <c r="AE14" s="38">
        <f>IF('６区'!T6=0,"",'６区'!T6)</f>
      </c>
      <c r="AF14" s="54">
        <f>IF('６区'!U6=0,"",'６区'!U6)</f>
        <v>3</v>
      </c>
      <c r="AG14" s="61"/>
      <c r="AH14" s="62">
        <f>AC14</f>
        <v>5</v>
      </c>
    </row>
    <row r="15" spans="1:34" s="5" customFormat="1" ht="13.5" customHeight="1">
      <c r="A15" s="166">
        <f>IF('登録'!A8=0,"",'登録'!A8)</f>
        <v>11</v>
      </c>
      <c r="B15" s="168" t="str">
        <f>IF('登録'!B8="","",'登録'!B8)</f>
        <v>若　  宮</v>
      </c>
      <c r="C15" s="35" t="str">
        <f>オーダー!L8</f>
        <v>北﨑健太郎②</v>
      </c>
      <c r="D15" s="36"/>
      <c r="E15" s="37"/>
      <c r="F15" s="38"/>
      <c r="G15" s="36"/>
      <c r="H15" s="58" t="str">
        <f>オーダー!M8</f>
        <v>阿部　俊輔②</v>
      </c>
      <c r="I15" s="55"/>
      <c r="J15" s="56"/>
      <c r="K15" s="57"/>
      <c r="L15" s="59"/>
      <c r="M15" s="58" t="str">
        <f>オーダー!N8</f>
        <v>荒牧　弘親②</v>
      </c>
      <c r="N15" s="55"/>
      <c r="O15" s="56"/>
      <c r="P15" s="57"/>
      <c r="Q15" s="59"/>
      <c r="R15" s="58" t="str">
        <f>オーダー!O8</f>
        <v>橋本　和磨②</v>
      </c>
      <c r="S15" s="55"/>
      <c r="T15" s="56"/>
      <c r="U15" s="57"/>
      <c r="V15" s="59"/>
      <c r="W15" s="58" t="str">
        <f>オーダー!P8</f>
        <v>須河内　智也</v>
      </c>
      <c r="X15" s="55"/>
      <c r="Y15" s="56"/>
      <c r="Z15" s="57"/>
      <c r="AA15" s="59"/>
      <c r="AB15" s="58" t="str">
        <f>オーダー!Q8</f>
        <v>須河内　啓二②</v>
      </c>
      <c r="AC15" s="55"/>
      <c r="AD15" s="56"/>
      <c r="AE15" s="57"/>
      <c r="AF15" s="59"/>
      <c r="AG15" s="60" t="str">
        <f>AB16</f>
        <v>1:31:04</v>
      </c>
      <c r="AH15" s="63">
        <f>IF('６区'!AA7&lt;'最初に'!$U$16,"新",IF('６区'!AA7='最初に'!$U$16,"ﾀｲ",""))</f>
      </c>
    </row>
    <row r="16" spans="1:34" s="5" customFormat="1" ht="13.5" customHeight="1">
      <c r="A16" s="167" t="e">
        <f>IF(登録!#REF!=0,"",登録!#REF!)</f>
        <v>#REF!</v>
      </c>
      <c r="B16" s="169"/>
      <c r="C16" s="41" t="str">
        <f>IF('１区'!Q7=0,"",'１区'!Q7)</f>
        <v>0:14:17</v>
      </c>
      <c r="D16" s="20">
        <f>IF('１区'!R7=0,"",'１区'!R7)</f>
        <v>11</v>
      </c>
      <c r="E16" s="42" t="str">
        <f>IF('１区'!S7=0,"",'１区'!S7)</f>
        <v>14:17</v>
      </c>
      <c r="F16" s="43">
        <f>IF('１区'!T7=0,"",'１区'!T7)</f>
      </c>
      <c r="G16" s="43">
        <f>IF('１区'!U7=0,"",'１区'!U7)</f>
        <v>11</v>
      </c>
      <c r="H16" s="49" t="str">
        <f>IF('２区'!Q7=0,"",'２区'!Q7)</f>
        <v>0:29:01</v>
      </c>
      <c r="I16" s="20">
        <f>IF('２区'!R7=0,"",'２区'!R7)</f>
        <v>10</v>
      </c>
      <c r="J16" s="42" t="str">
        <f>IF('２区'!S7=0,"",'２区'!S7)</f>
        <v>14:44</v>
      </c>
      <c r="K16" s="43">
        <f>IF('２区'!T7=0,"",'２区'!T7)</f>
      </c>
      <c r="L16" s="50">
        <f>IF('２区'!U7=0,"",'２区'!U7)</f>
        <v>8</v>
      </c>
      <c r="M16" s="49" t="str">
        <f>IF('３区'!Q7=0,"",'３区'!Q7)</f>
        <v>0:43:50</v>
      </c>
      <c r="N16" s="20">
        <f>IF('３区'!R7=0,"",'３区'!R7)</f>
        <v>10</v>
      </c>
      <c r="O16" s="42" t="str">
        <f>IF('３区'!S7=0,"",'３区'!S7)</f>
        <v>14:49</v>
      </c>
      <c r="P16" s="43">
        <f>IF('３区'!T7=0,"",'３区'!T7)</f>
      </c>
      <c r="Q16" s="50">
        <f>IF('３区'!U7=0,"",'３区'!U7)</f>
        <v>7</v>
      </c>
      <c r="R16" s="49" t="str">
        <f>IF('４区'!Q7=0,"",'４区'!Q7)</f>
        <v>0:59:02</v>
      </c>
      <c r="S16" s="20">
        <f>IF('４区'!R7=0,"",'４区'!R7)</f>
        <v>10</v>
      </c>
      <c r="T16" s="42" t="str">
        <f>IF('４区'!S7=0,"",'４区'!S7)</f>
        <v>15:12</v>
      </c>
      <c r="U16" s="43">
        <f>IF('４区'!T7=0,"",'４区'!T7)</f>
      </c>
      <c r="V16" s="50">
        <f>IF('４区'!U7=0,"",'４区'!U7)</f>
        <v>9</v>
      </c>
      <c r="W16" s="49" t="str">
        <f>IF('５区'!Q7=0,"",'５区'!Q7)</f>
        <v>1:14:51</v>
      </c>
      <c r="X16" s="20">
        <f>IF('５区'!R7=0,"",'５区'!R7)</f>
        <v>10</v>
      </c>
      <c r="Y16" s="42" t="str">
        <f>IF('５区'!S7=0,"",'５区'!S7)</f>
        <v>15:49</v>
      </c>
      <c r="Z16" s="43">
        <f>IF('５区'!T7=0,"",'５区'!T7)</f>
      </c>
      <c r="AA16" s="50">
        <f>IF('５区'!U7=0,"",'５区'!U7)</f>
        <v>11</v>
      </c>
      <c r="AB16" s="49" t="str">
        <f>IF('６区'!Q7=0,"",'６区'!Q7)</f>
        <v>1:31:04</v>
      </c>
      <c r="AC16" s="20">
        <f>IF('６区'!R7=0,"",'６区'!R7)</f>
        <v>11</v>
      </c>
      <c r="AD16" s="42" t="str">
        <f>IF('６区'!S7=0,"",'６区'!S7)</f>
        <v>16:13</v>
      </c>
      <c r="AE16" s="43">
        <f>IF('６区'!T7=0,"",'６区'!T7)</f>
      </c>
      <c r="AF16" s="50">
        <f>IF('６区'!U7=0,"",'６区'!U7)</f>
        <v>15</v>
      </c>
      <c r="AG16" s="61"/>
      <c r="AH16" s="62">
        <f>AC16</f>
        <v>11</v>
      </c>
    </row>
    <row r="17" spans="1:34" s="5" customFormat="1" ht="13.5" customHeight="1">
      <c r="A17" s="166">
        <f>IF('登録'!A9=0,"",'登録'!A9)</f>
        <v>16</v>
      </c>
      <c r="B17" s="168" t="str">
        <f>IF('登録'!B9="","",'登録'!B9)</f>
        <v>水　　巻</v>
      </c>
      <c r="C17" s="35" t="str">
        <f>オーダー!L9</f>
        <v>清水　　翔②</v>
      </c>
      <c r="D17" s="36"/>
      <c r="E17" s="37"/>
      <c r="F17" s="38"/>
      <c r="G17" s="36"/>
      <c r="H17" s="39" t="str">
        <f>オーダー!M9</f>
        <v>古川　裕真②</v>
      </c>
      <c r="I17" s="36"/>
      <c r="J17" s="37"/>
      <c r="K17" s="38"/>
      <c r="L17" s="40"/>
      <c r="M17" s="39" t="str">
        <f>オーダー!N9</f>
        <v>長谷川穂尚②</v>
      </c>
      <c r="N17" s="36"/>
      <c r="O17" s="37"/>
      <c r="P17" s="38"/>
      <c r="Q17" s="40"/>
      <c r="R17" s="39" t="str">
        <f>オーダー!O9</f>
        <v>宮原　政良②</v>
      </c>
      <c r="S17" s="36"/>
      <c r="T17" s="37"/>
      <c r="U17" s="38"/>
      <c r="V17" s="40"/>
      <c r="W17" s="39" t="str">
        <f>オーダー!P9</f>
        <v>清水　　諒②</v>
      </c>
      <c r="X17" s="36"/>
      <c r="Y17" s="37"/>
      <c r="Z17" s="38"/>
      <c r="AA17" s="40"/>
      <c r="AB17" s="39" t="str">
        <f>オーダー!Q9</f>
        <v>麻生　裕樹②</v>
      </c>
      <c r="AC17" s="36"/>
      <c r="AD17" s="37"/>
      <c r="AE17" s="38"/>
      <c r="AF17" s="40"/>
      <c r="AG17" s="60" t="str">
        <f>AB18</f>
        <v>1:32:12</v>
      </c>
      <c r="AH17" s="63">
        <f>IF('６区'!AA8&lt;'最初に'!$U$16,"新",IF('６区'!AA8='最初に'!$U$16,"ﾀｲ",""))</f>
      </c>
    </row>
    <row r="18" spans="1:34" s="5" customFormat="1" ht="13.5" customHeight="1">
      <c r="A18" s="167" t="e">
        <f>IF(登録!#REF!=0,"",登録!#REF!)</f>
        <v>#REF!</v>
      </c>
      <c r="B18" s="169"/>
      <c r="C18" s="41" t="str">
        <f>IF('１区'!Q8=0,"",'１区'!Q8)</f>
        <v>0:15:03</v>
      </c>
      <c r="D18" s="20">
        <f>IF('１区'!R8=0,"",'１区'!R8)</f>
        <v>16</v>
      </c>
      <c r="E18" s="42" t="str">
        <f>IF('１区'!S8=0,"",'１区'!S8)</f>
        <v>15:03</v>
      </c>
      <c r="F18" s="43">
        <f>IF('１区'!T8=0,"",'１区'!T8)</f>
      </c>
      <c r="G18" s="43">
        <f>IF('１区'!U8=0,"",'１区'!U8)</f>
        <v>16</v>
      </c>
      <c r="H18" s="53" t="str">
        <f>IF('２区'!Q8=0,"",'２区'!Q8)</f>
        <v>0:30:12</v>
      </c>
      <c r="I18" s="51">
        <f>IF('２区'!R8=0,"",'２区'!R8)</f>
        <v>14</v>
      </c>
      <c r="J18" s="52" t="str">
        <f>IF('２区'!S8=0,"",'２区'!S8)</f>
        <v>15:09</v>
      </c>
      <c r="K18" s="38">
        <f>IF('２区'!T8=0,"",'２区'!T8)</f>
      </c>
      <c r="L18" s="54">
        <f>IF('２区'!U8=0,"",'２区'!U8)</f>
        <v>14</v>
      </c>
      <c r="M18" s="53" t="str">
        <f>IF('３区'!Q8=0,"",'３区'!Q8)</f>
        <v>0:46:10</v>
      </c>
      <c r="N18" s="51">
        <f>IF('３区'!R8=0,"",'３区'!R8)</f>
        <v>15</v>
      </c>
      <c r="O18" s="52" t="str">
        <f>IF('３区'!S8=0,"",'３区'!S8)</f>
        <v>15:58</v>
      </c>
      <c r="P18" s="38">
        <f>IF('３区'!T8=0,"",'３区'!T8)</f>
      </c>
      <c r="Q18" s="54">
        <f>IF('３区'!U8=0,"",'３区'!U8)</f>
        <v>15</v>
      </c>
      <c r="R18" s="53" t="str">
        <f>IF('４区'!Q8=0,"",'４区'!Q8)</f>
        <v>1:01:05</v>
      </c>
      <c r="S18" s="51">
        <f>IF('４区'!R8=0,"",'４区'!R8)</f>
        <v>13</v>
      </c>
      <c r="T18" s="52" t="str">
        <f>IF('４区'!S8=0,"",'４区'!S8)</f>
        <v>14:55</v>
      </c>
      <c r="U18" s="38">
        <f>IF('４区'!T8=0,"",'４区'!T8)</f>
      </c>
      <c r="V18" s="54">
        <f>IF('４区'!U8=0,"",'４区'!U8)</f>
        <v>5</v>
      </c>
      <c r="W18" s="53" t="str">
        <f>IF('５区'!Q8=0,"",'５区'!Q8)</f>
        <v>1:16:47</v>
      </c>
      <c r="X18" s="51">
        <f>IF('５区'!R8=0,"",'５区'!R8)</f>
        <v>14</v>
      </c>
      <c r="Y18" s="52" t="str">
        <f>IF('５区'!S8=0,"",'５区'!S8)</f>
        <v>15:42</v>
      </c>
      <c r="Z18" s="38">
        <f>IF('５区'!T8=0,"",'５区'!T8)</f>
      </c>
      <c r="AA18" s="54">
        <f>IF('５区'!U8=0,"",'５区'!U8)</f>
        <v>10</v>
      </c>
      <c r="AB18" s="53" t="str">
        <f>IF('６区'!Q8=0,"",'６区'!Q8)</f>
        <v>1:32:12</v>
      </c>
      <c r="AC18" s="51">
        <f>IF('６区'!R8=0,"",'６区'!R8)</f>
        <v>14</v>
      </c>
      <c r="AD18" s="52" t="str">
        <f>IF('６区'!S8=0,"",'６区'!S8)</f>
        <v>15:25</v>
      </c>
      <c r="AE18" s="38">
        <f>IF('６区'!T8=0,"",'６区'!T8)</f>
      </c>
      <c r="AF18" s="54">
        <f>IF('６区'!U8=0,"",'６区'!U8)</f>
        <v>9</v>
      </c>
      <c r="AG18" s="61"/>
      <c r="AH18" s="62">
        <f>AC18</f>
        <v>14</v>
      </c>
    </row>
    <row r="19" spans="1:34" s="5" customFormat="1" ht="13.5" customHeight="1">
      <c r="A19" s="166">
        <f>IF('登録'!A10=0,"",'登録'!A10)</f>
        <v>17</v>
      </c>
      <c r="B19" s="168" t="str">
        <f>IF('登録'!B10="","",'登録'!B10)</f>
        <v>水巻南</v>
      </c>
      <c r="C19" s="35" t="str">
        <f>オーダー!L10</f>
        <v>浅附 弘孝①</v>
      </c>
      <c r="D19" s="36"/>
      <c r="E19" s="37"/>
      <c r="F19" s="38"/>
      <c r="G19" s="36"/>
      <c r="H19" s="58" t="str">
        <f>オーダー!M10</f>
        <v>松坂　延哉②</v>
      </c>
      <c r="I19" s="55"/>
      <c r="J19" s="56"/>
      <c r="K19" s="57"/>
      <c r="L19" s="59"/>
      <c r="M19" s="58" t="str">
        <f>オーダー!N10</f>
        <v>寺本　翔大②</v>
      </c>
      <c r="N19" s="55"/>
      <c r="O19" s="56"/>
      <c r="P19" s="57"/>
      <c r="Q19" s="59"/>
      <c r="R19" s="58" t="str">
        <f>オーダー!O10</f>
        <v>高崎 雅樹②</v>
      </c>
      <c r="S19" s="55"/>
      <c r="T19" s="56"/>
      <c r="U19" s="57"/>
      <c r="V19" s="59"/>
      <c r="W19" s="58" t="str">
        <f>オーダー!P10</f>
        <v>野本　祐太②</v>
      </c>
      <c r="X19" s="55"/>
      <c r="Y19" s="56"/>
      <c r="Z19" s="57"/>
      <c r="AA19" s="59"/>
      <c r="AB19" s="58" t="str">
        <f>オーダー!Q10</f>
        <v>髙橋　武蔵②</v>
      </c>
      <c r="AC19" s="55"/>
      <c r="AD19" s="56"/>
      <c r="AE19" s="57"/>
      <c r="AF19" s="59"/>
      <c r="AG19" s="60" t="str">
        <f>AB20</f>
        <v>1:30:36</v>
      </c>
      <c r="AH19" s="63">
        <f>IF('６区'!AA9&lt;'最初に'!$U$16,"新",IF('６区'!AA9='最初に'!$U$16,"ﾀｲ",""))</f>
      </c>
    </row>
    <row r="20" spans="1:34" s="5" customFormat="1" ht="13.5" customHeight="1">
      <c r="A20" s="167" t="e">
        <f>IF(登録!#REF!=0,"",登録!#REF!)</f>
        <v>#REF!</v>
      </c>
      <c r="B20" s="169"/>
      <c r="C20" s="41" t="str">
        <f>IF('１区'!Q9=0,"",'１区'!Q9)</f>
        <v>0:14:47</v>
      </c>
      <c r="D20" s="20">
        <f>IF('１区'!R9=0,"",'１区'!R9)</f>
        <v>14</v>
      </c>
      <c r="E20" s="42" t="str">
        <f>IF('１区'!S9=0,"",'１区'!S9)</f>
        <v>14:47</v>
      </c>
      <c r="F20" s="43">
        <f>IF('１区'!T9=0,"",'１区'!T9)</f>
      </c>
      <c r="G20" s="43">
        <f>IF('１区'!U9=0,"",'１区'!U9)</f>
        <v>14</v>
      </c>
      <c r="H20" s="49" t="str">
        <f>IF('２区'!Q9=0,"",'２区'!Q9)</f>
        <v>0:29:48</v>
      </c>
      <c r="I20" s="20">
        <f>IF('２区'!R9=0,"",'２区'!R9)</f>
        <v>12</v>
      </c>
      <c r="J20" s="42" t="str">
        <f>IF('２区'!S9=0,"",'２区'!S9)</f>
        <v>15:01</v>
      </c>
      <c r="K20" s="43">
        <f>IF('２区'!T9=0,"",'２区'!T9)</f>
      </c>
      <c r="L20" s="50">
        <f>IF('２区'!U9=0,"",'２区'!U9)</f>
        <v>12</v>
      </c>
      <c r="M20" s="49" t="str">
        <f>IF('３区'!Q9=0,"",'３区'!Q9)</f>
        <v>0:43:32</v>
      </c>
      <c r="N20" s="20">
        <f>IF('３区'!R9=0,"",'３区'!R9)</f>
        <v>8</v>
      </c>
      <c r="O20" s="42" t="str">
        <f>IF('３区'!S9=0,"",'３区'!S9)</f>
        <v>13:44</v>
      </c>
      <c r="P20" s="43">
        <f>IF('３区'!T9=0,"",'３区'!T9)</f>
      </c>
      <c r="Q20" s="50">
        <f>IF('３区'!U9=0,"",'３区'!U9)</f>
        <v>1</v>
      </c>
      <c r="R20" s="49" t="str">
        <f>IF('４区'!Q9=0,"",'４区'!Q9)</f>
        <v>0:58:57</v>
      </c>
      <c r="S20" s="20">
        <f>IF('４区'!R9=0,"",'４区'!R9)</f>
        <v>8</v>
      </c>
      <c r="T20" s="42" t="str">
        <f>IF('４区'!S9=0,"",'４区'!S9)</f>
        <v>15:25</v>
      </c>
      <c r="U20" s="43">
        <f>IF('４区'!T9=0,"",'４区'!T9)</f>
      </c>
      <c r="V20" s="50">
        <f>IF('４区'!U9=0,"",'４区'!U9)</f>
        <v>11</v>
      </c>
      <c r="W20" s="49" t="str">
        <f>IF('５区'!Q9=0,"",'５区'!Q9)</f>
        <v>1:14:49</v>
      </c>
      <c r="X20" s="20">
        <f>IF('５区'!R9=0,"",'５区'!R9)</f>
        <v>9</v>
      </c>
      <c r="Y20" s="42" t="str">
        <f>IF('５区'!S9=0,"",'５区'!S9)</f>
        <v>15:52</v>
      </c>
      <c r="Z20" s="43">
        <f>IF('５区'!T9=0,"",'５区'!T9)</f>
      </c>
      <c r="AA20" s="50">
        <f>IF('５区'!U9=0,"",'５区'!U9)</f>
        <v>12</v>
      </c>
      <c r="AB20" s="49" t="str">
        <f>IF('６区'!Q9=0,"",'６区'!Q9)</f>
        <v>1:30:36</v>
      </c>
      <c r="AC20" s="20">
        <f>IF('６区'!R9=0,"",'６区'!R9)</f>
        <v>10</v>
      </c>
      <c r="AD20" s="42" t="str">
        <f>IF('６区'!S9=0,"",'６区'!S9)</f>
        <v>15:47</v>
      </c>
      <c r="AE20" s="43">
        <f>IF('６区'!T9=0,"",'６区'!T9)</f>
      </c>
      <c r="AF20" s="50">
        <f>IF('６区'!U9=0,"",'６区'!U9)</f>
        <v>13</v>
      </c>
      <c r="AG20" s="61"/>
      <c r="AH20" s="62">
        <f>AC20</f>
        <v>10</v>
      </c>
    </row>
    <row r="21" spans="1:34" s="5" customFormat="1" ht="13.5" customHeight="1">
      <c r="A21" s="166">
        <f>IF('登録'!A11=0,"",'登録'!A11)</f>
        <v>18</v>
      </c>
      <c r="B21" s="168" t="str">
        <f>IF('登録'!B11="","",'登録'!B11)</f>
        <v>芦　　屋</v>
      </c>
      <c r="C21" s="35" t="str">
        <f>オーダー!L11</f>
        <v>前川　蓮②</v>
      </c>
      <c r="D21" s="36"/>
      <c r="E21" s="37"/>
      <c r="F21" s="38"/>
      <c r="G21" s="36"/>
      <c r="H21" s="39" t="str">
        <f>オーダー!M11</f>
        <v>児玉健太朗①</v>
      </c>
      <c r="I21" s="36"/>
      <c r="J21" s="37"/>
      <c r="K21" s="38"/>
      <c r="L21" s="40"/>
      <c r="M21" s="58" t="str">
        <f>オーダー!N11</f>
        <v>長野　倫大②</v>
      </c>
      <c r="N21" s="36"/>
      <c r="O21" s="37"/>
      <c r="P21" s="38"/>
      <c r="Q21" s="40"/>
      <c r="R21" s="39" t="str">
        <f>オーダー!O11</f>
        <v>小田　真也②</v>
      </c>
      <c r="S21" s="36"/>
      <c r="T21" s="37"/>
      <c r="U21" s="38"/>
      <c r="V21" s="40"/>
      <c r="W21" s="39" t="str">
        <f>オーダー!P11</f>
        <v>濱里　亮太①</v>
      </c>
      <c r="X21" s="36"/>
      <c r="Y21" s="37"/>
      <c r="Z21" s="38"/>
      <c r="AA21" s="40"/>
      <c r="AB21" s="39" t="str">
        <f>オーダー!Q11</f>
        <v>水本　翔太①</v>
      </c>
      <c r="AC21" s="36"/>
      <c r="AD21" s="37"/>
      <c r="AE21" s="38"/>
      <c r="AF21" s="40"/>
      <c r="AG21" s="60" t="str">
        <f>AB22</f>
        <v>1:32:05</v>
      </c>
      <c r="AH21" s="63">
        <f>IF('６区'!AA10&lt;'最初に'!$U$16,"新",IF('６区'!AA10='最初に'!$U$16,"ﾀｲ",""))</f>
      </c>
    </row>
    <row r="22" spans="1:34" s="5" customFormat="1" ht="13.5" customHeight="1">
      <c r="A22" s="167" t="e">
        <f>IF(登録!#REF!=0,"",登録!#REF!)</f>
        <v>#REF!</v>
      </c>
      <c r="B22" s="169"/>
      <c r="C22" s="41" t="str">
        <f>IF('１区'!Q10=0,"",'１区'!Q10)</f>
        <v>0:15:01</v>
      </c>
      <c r="D22" s="20">
        <f>IF('１区'!R10=0,"",'１区'!R10)</f>
        <v>15</v>
      </c>
      <c r="E22" s="42" t="str">
        <f>IF('１区'!S10=0,"",'１区'!S10)</f>
        <v>15:01</v>
      </c>
      <c r="F22" s="43">
        <f>IF('１区'!T10=0,"",'１区'!T10)</f>
      </c>
      <c r="G22" s="43">
        <f>IF('１区'!U10=0,"",'１区'!U10)</f>
        <v>15</v>
      </c>
      <c r="H22" s="53" t="str">
        <f>IF('２区'!Q10=0,"",'２区'!Q10)</f>
        <v>0:30:05</v>
      </c>
      <c r="I22" s="51">
        <f>IF('２区'!R10=0,"",'２区'!R10)</f>
        <v>13</v>
      </c>
      <c r="J22" s="52" t="str">
        <f>IF('２区'!S10=0,"",'２区'!S10)</f>
        <v>15:04</v>
      </c>
      <c r="K22" s="38">
        <f>IF('２区'!T10=0,"",'２区'!T10)</f>
      </c>
      <c r="L22" s="54">
        <f>IF('２区'!U10=0,"",'２区'!U10)</f>
        <v>13</v>
      </c>
      <c r="M22" s="53" t="str">
        <f>IF('３区'!Q10=0,"",'３区'!Q10)</f>
        <v>0:45:48</v>
      </c>
      <c r="N22" s="51">
        <f>IF('３区'!R10=0,"",'３区'!R10)</f>
        <v>14</v>
      </c>
      <c r="O22" s="52" t="str">
        <f>IF('３区'!S10=0,"",'３区'!S10)</f>
        <v>15:43</v>
      </c>
      <c r="P22" s="38">
        <f>IF('３区'!T10=0,"",'３区'!T10)</f>
      </c>
      <c r="Q22" s="54">
        <f>IF('３区'!U10=0,"",'３区'!U10)</f>
        <v>14</v>
      </c>
      <c r="R22" s="53" t="str">
        <f>IF('４区'!Q10=0,"",'４区'!Q10)</f>
        <v>1:01:17</v>
      </c>
      <c r="S22" s="51">
        <f>IF('４区'!R10=0,"",'４区'!R10)</f>
        <v>14</v>
      </c>
      <c r="T22" s="52" t="str">
        <f>IF('４区'!S10=0,"",'４区'!S10)</f>
        <v>15:29</v>
      </c>
      <c r="U22" s="38">
        <f>IF('４区'!T10=0,"",'４区'!T10)</f>
      </c>
      <c r="V22" s="54">
        <f>IF('４区'!U10=0,"",'４区'!U10)</f>
        <v>12</v>
      </c>
      <c r="W22" s="53" t="str">
        <f>IF('５区'!Q10=0,"",'５区'!Q10)</f>
        <v>1:16:33</v>
      </c>
      <c r="X22" s="51">
        <f>IF('５区'!R10=0,"",'５区'!R10)</f>
        <v>13</v>
      </c>
      <c r="Y22" s="52" t="str">
        <f>IF('５区'!S10=0,"",'５区'!S10)</f>
        <v>15:16</v>
      </c>
      <c r="Z22" s="38">
        <f>IF('５区'!T10=0,"",'５区'!T10)</f>
      </c>
      <c r="AA22" s="54">
        <f>IF('５区'!U10=0,"",'５区'!U10)</f>
        <v>9</v>
      </c>
      <c r="AB22" s="53" t="str">
        <f>IF('６区'!Q10=0,"",'６区'!Q10)</f>
        <v>1:32:05</v>
      </c>
      <c r="AC22" s="51">
        <f>IF('６区'!R10=0,"",'６区'!R10)</f>
        <v>13</v>
      </c>
      <c r="AD22" s="52" t="str">
        <f>IF('６区'!S10=0,"",'６区'!S10)</f>
        <v>15:32</v>
      </c>
      <c r="AE22" s="38">
        <f>IF('６区'!T10=0,"",'６区'!T10)</f>
      </c>
      <c r="AF22" s="54">
        <f>IF('６区'!U10=0,"",'６区'!U10)</f>
        <v>11</v>
      </c>
      <c r="AG22" s="61"/>
      <c r="AH22" s="62">
        <f>AC22</f>
        <v>13</v>
      </c>
    </row>
    <row r="23" spans="1:34" s="5" customFormat="1" ht="13.5" customHeight="1">
      <c r="A23" s="166">
        <f>IF('登録'!A12=0,"",'登録'!A12)</f>
        <v>19</v>
      </c>
      <c r="B23" s="168" t="str">
        <f>IF('登録'!B12="","",'登録'!B12)</f>
        <v>遠　　賀</v>
      </c>
      <c r="C23" s="35" t="str">
        <f>オーダー!L12</f>
        <v>溝口　数馬②</v>
      </c>
      <c r="D23" s="36"/>
      <c r="E23" s="37"/>
      <c r="F23" s="38"/>
      <c r="G23" s="36"/>
      <c r="H23" s="58" t="str">
        <f>オーダー!M12</f>
        <v>溝口　雅也②</v>
      </c>
      <c r="I23" s="55"/>
      <c r="J23" s="56"/>
      <c r="K23" s="57"/>
      <c r="L23" s="59"/>
      <c r="M23" s="58" t="str">
        <f>オーダー!N12</f>
        <v>月渓　大介②</v>
      </c>
      <c r="N23" s="55"/>
      <c r="O23" s="56"/>
      <c r="P23" s="57"/>
      <c r="Q23" s="59"/>
      <c r="R23" s="58" t="str">
        <f>オーダー!O12</f>
        <v>上原　和将②</v>
      </c>
      <c r="S23" s="55"/>
      <c r="T23" s="56"/>
      <c r="U23" s="57"/>
      <c r="V23" s="59"/>
      <c r="W23" s="58" t="str">
        <f>オーダー!P12</f>
        <v>高野　祥太②</v>
      </c>
      <c r="X23" s="55"/>
      <c r="Y23" s="56"/>
      <c r="Z23" s="57"/>
      <c r="AA23" s="59"/>
      <c r="AB23" s="58" t="str">
        <f>オーダー!Q12</f>
        <v>白石　和隆②</v>
      </c>
      <c r="AC23" s="55"/>
      <c r="AD23" s="56"/>
      <c r="AE23" s="57"/>
      <c r="AF23" s="59"/>
      <c r="AG23" s="60" t="str">
        <f>AB24</f>
        <v>1:25:17</v>
      </c>
      <c r="AH23" s="63">
        <f>IF('６区'!AA11&lt;'最初に'!$U$16,"新",IF('６区'!AA11='最初に'!$U$16,"ﾀｲ",""))</f>
      </c>
    </row>
    <row r="24" spans="1:34" s="5" customFormat="1" ht="13.5" customHeight="1">
      <c r="A24" s="167" t="e">
        <f>IF(登録!#REF!=0,"",登録!#REF!)</f>
        <v>#REF!</v>
      </c>
      <c r="B24" s="169"/>
      <c r="C24" s="41" t="str">
        <f>IF('１区'!Q11=0,"",'１区'!Q11)</f>
        <v>0:13:43</v>
      </c>
      <c r="D24" s="20">
        <f>IF('１区'!R11=0,"",'１区'!R11)</f>
        <v>4</v>
      </c>
      <c r="E24" s="42" t="str">
        <f>IF('１区'!S11=0,"",'１区'!S11)</f>
        <v>13:43</v>
      </c>
      <c r="F24" s="43">
        <f>IF('１区'!T11=0,"",'１区'!T11)</f>
      </c>
      <c r="G24" s="43">
        <f>IF('１区'!U11=0,"",'１区'!U11)</f>
        <v>4</v>
      </c>
      <c r="H24" s="49" t="str">
        <f>IF('２区'!Q11=0,"",'２区'!Q11)</f>
        <v>0:27:51</v>
      </c>
      <c r="I24" s="20">
        <f>IF('２区'!R11=0,"",'２区'!R11)</f>
        <v>3</v>
      </c>
      <c r="J24" s="42" t="str">
        <f>IF('２区'!S11=0,"",'２区'!S11)</f>
        <v>14:08</v>
      </c>
      <c r="K24" s="43">
        <f>IF('２区'!T11=0,"",'２区'!T11)</f>
      </c>
      <c r="L24" s="50">
        <f>IF('２区'!U11=0,"",'２区'!U11)</f>
        <v>4</v>
      </c>
      <c r="M24" s="49" t="str">
        <f>IF('３区'!Q11=0,"",'３区'!Q11)</f>
        <v>0:41:35</v>
      </c>
      <c r="N24" s="20">
        <f>IF('３区'!R11=0,"",'３区'!R11)</f>
        <v>2</v>
      </c>
      <c r="O24" s="42" t="str">
        <f>IF('３区'!S11=0,"",'３区'!S11)</f>
        <v>13:44</v>
      </c>
      <c r="P24" s="43">
        <f>IF('３区'!T11=0,"",'３区'!T11)</f>
      </c>
      <c r="Q24" s="50">
        <f>IF('３区'!U11=0,"",'３区'!U11)</f>
        <v>1</v>
      </c>
      <c r="R24" s="49" t="str">
        <f>IF('４区'!Q11=0,"",'４区'!Q11)</f>
        <v>0:56:05</v>
      </c>
      <c r="S24" s="20">
        <f>IF('４区'!R11=0,"",'４区'!R11)</f>
        <v>2</v>
      </c>
      <c r="T24" s="42" t="str">
        <f>IF('４区'!S11=0,"",'４区'!S11)</f>
        <v>14:30</v>
      </c>
      <c r="U24" s="43">
        <f>IF('４区'!T11=0,"",'４区'!T11)</f>
      </c>
      <c r="V24" s="50">
        <f>IF('４区'!U11=0,"",'４区'!U11)</f>
        <v>3</v>
      </c>
      <c r="W24" s="49" t="str">
        <f>IF('５区'!Q11=0,"",'５区'!Q11)</f>
        <v>1:11:19</v>
      </c>
      <c r="X24" s="20">
        <f>IF('５区'!R11=0,"",'５区'!R11)</f>
        <v>3</v>
      </c>
      <c r="Y24" s="42" t="str">
        <f>IF('５区'!S11=0,"",'５区'!S11)</f>
        <v>15:14</v>
      </c>
      <c r="Z24" s="43">
        <f>IF('５区'!T11=0,"",'５区'!T11)</f>
      </c>
      <c r="AA24" s="50">
        <f>IF('５区'!U11=0,"",'５区'!U11)</f>
        <v>8</v>
      </c>
      <c r="AB24" s="49" t="str">
        <f>IF('６区'!Q11=0,"",'６区'!Q11)</f>
        <v>1:25:17</v>
      </c>
      <c r="AC24" s="20">
        <f>IF('６区'!R11=0,"",'６区'!R11)</f>
        <v>2</v>
      </c>
      <c r="AD24" s="42" t="str">
        <f>IF('６区'!S11=0,"",'６区'!S11)</f>
        <v>13:58</v>
      </c>
      <c r="AE24" s="43">
        <f>IF('６区'!T11=0,"",'６区'!T11)</f>
      </c>
      <c r="AF24" s="50">
        <f>IF('６区'!U11=0,"",'６区'!U11)</f>
        <v>2</v>
      </c>
      <c r="AG24" s="61"/>
      <c r="AH24" s="62">
        <f>AC24</f>
        <v>2</v>
      </c>
    </row>
    <row r="25" spans="1:34" s="5" customFormat="1" ht="13.5" customHeight="1">
      <c r="A25" s="166">
        <f>IF('登録'!A13=0,"",'登録'!A13)</f>
        <v>24</v>
      </c>
      <c r="B25" s="168" t="str">
        <f>IF('登録'!B13="","",'登録'!B13)</f>
        <v>飯塚第二</v>
      </c>
      <c r="C25" s="35" t="str">
        <f>オーダー!L13</f>
        <v>半田　和之②</v>
      </c>
      <c r="D25" s="36"/>
      <c r="E25" s="37"/>
      <c r="F25" s="38"/>
      <c r="G25" s="36"/>
      <c r="H25" s="39" t="str">
        <f>オーダー!M13</f>
        <v>高橋　裕人②</v>
      </c>
      <c r="I25" s="36"/>
      <c r="J25" s="37"/>
      <c r="K25" s="38"/>
      <c r="L25" s="40"/>
      <c r="M25" s="39" t="str">
        <f>オーダー!N13</f>
        <v>青木　涼②</v>
      </c>
      <c r="N25" s="36"/>
      <c r="O25" s="37"/>
      <c r="P25" s="38"/>
      <c r="Q25" s="40"/>
      <c r="R25" s="39" t="str">
        <f>オーダー!O13</f>
        <v>池永　慎哉②</v>
      </c>
      <c r="S25" s="36"/>
      <c r="T25" s="37"/>
      <c r="U25" s="38"/>
      <c r="V25" s="40"/>
      <c r="W25" s="39" t="str">
        <f>オーダー!P13</f>
        <v>山本　大祐②</v>
      </c>
      <c r="X25" s="36"/>
      <c r="Y25" s="37"/>
      <c r="Z25" s="38"/>
      <c r="AA25" s="40"/>
      <c r="AB25" s="39" t="str">
        <f>オーダー!Q13</f>
        <v>田澤　琢平②</v>
      </c>
      <c r="AC25" s="36"/>
      <c r="AD25" s="37"/>
      <c r="AE25" s="38"/>
      <c r="AF25" s="40"/>
      <c r="AG25" s="60" t="str">
        <f>AB26</f>
        <v>1:28:35</v>
      </c>
      <c r="AH25" s="63">
        <f>IF('６区'!AA12&lt;'最初に'!$U$16,"新",IF('６区'!AA12='最初に'!$U$16,"ﾀｲ",""))</f>
      </c>
    </row>
    <row r="26" spans="1:34" s="5" customFormat="1" ht="13.5" customHeight="1">
      <c r="A26" s="167" t="e">
        <f>IF(登録!#REF!=0,"",登録!#REF!)</f>
        <v>#REF!</v>
      </c>
      <c r="B26" s="169"/>
      <c r="C26" s="41" t="str">
        <f>IF('１区'!Q12=0,"",'１区'!Q12)</f>
        <v>0:14:05</v>
      </c>
      <c r="D26" s="20">
        <f>IF('１区'!R12=0,"",'１区'!R12)</f>
        <v>9</v>
      </c>
      <c r="E26" s="42" t="str">
        <f>IF('１区'!S12=0,"",'１区'!S12)</f>
        <v>14:05</v>
      </c>
      <c r="F26" s="43">
        <f>IF('１区'!T12=0,"",'１区'!T12)</f>
      </c>
      <c r="G26" s="43">
        <f>IF('１区'!U12=0,"",'１区'!U12)</f>
        <v>9</v>
      </c>
      <c r="H26" s="53" t="str">
        <f>IF('２区'!Q12=0,"",'２区'!Q12)</f>
        <v>0:28:45</v>
      </c>
      <c r="I26" s="51">
        <f>IF('２区'!R12=0,"",'２区'!R12)</f>
        <v>8</v>
      </c>
      <c r="J26" s="52" t="str">
        <f>IF('２区'!S12=0,"",'２区'!S12)</f>
        <v>14:40</v>
      </c>
      <c r="K26" s="38">
        <f>IF('２区'!T12=0,"",'２区'!T12)</f>
      </c>
      <c r="L26" s="54">
        <f>IF('２区'!U12=0,"",'２区'!U12)</f>
        <v>6</v>
      </c>
      <c r="M26" s="53" t="str">
        <f>IF('３区'!Q12=0,"",'３区'!Q12)</f>
        <v>0:43:40</v>
      </c>
      <c r="N26" s="51">
        <f>IF('３区'!R12=0,"",'３区'!R12)</f>
        <v>9</v>
      </c>
      <c r="O26" s="52" t="str">
        <f>IF('３区'!S12=0,"",'３区'!S12)</f>
        <v>14:55</v>
      </c>
      <c r="P26" s="38">
        <f>IF('３区'!T12=0,"",'３区'!T12)</f>
      </c>
      <c r="Q26" s="54">
        <f>IF('３区'!U12=0,"",'３区'!U12)</f>
        <v>10</v>
      </c>
      <c r="R26" s="53" t="str">
        <f>IF('４区'!Q12=0,"",'４区'!Q12)</f>
        <v>0:58:57</v>
      </c>
      <c r="S26" s="51">
        <f>IF('４区'!R12=0,"",'４区'!R12)</f>
        <v>9</v>
      </c>
      <c r="T26" s="52" t="str">
        <f>IF('４区'!S12=0,"",'４区'!S12)</f>
        <v>15:17</v>
      </c>
      <c r="U26" s="38">
        <f>IF('４区'!T12=0,"",'４区'!T12)</f>
      </c>
      <c r="V26" s="54">
        <f>IF('４区'!U12=0,"",'４区'!U12)</f>
        <v>10</v>
      </c>
      <c r="W26" s="53" t="str">
        <f>IF('５区'!Q12=0,"",'５区'!Q12)</f>
        <v>1:13:56</v>
      </c>
      <c r="X26" s="51">
        <f>IF('５区'!R12=0,"",'５区'!R12)</f>
        <v>7</v>
      </c>
      <c r="Y26" s="52" t="str">
        <f>IF('５区'!S12=0,"",'５区'!S12)</f>
        <v>14:59</v>
      </c>
      <c r="Z26" s="38">
        <f>IF('５区'!T12=0,"",'５区'!T12)</f>
      </c>
      <c r="AA26" s="54">
        <f>IF('５区'!U12=0,"",'５区'!U12)</f>
        <v>6</v>
      </c>
      <c r="AB26" s="53" t="str">
        <f>IF('６区'!Q12=0,"",'６区'!Q12)</f>
        <v>1:28:35</v>
      </c>
      <c r="AC26" s="51">
        <f>IF('６区'!R12=0,"",'６区'!R12)</f>
        <v>6</v>
      </c>
      <c r="AD26" s="52" t="str">
        <f>IF('６区'!S12=0,"",'６区'!S12)</f>
        <v>14:39</v>
      </c>
      <c r="AE26" s="38">
        <f>IF('６区'!T12=0,"",'６区'!T12)</f>
      </c>
      <c r="AF26" s="54">
        <f>IF('６区'!U12=0,"",'６区'!U12)</f>
        <v>6</v>
      </c>
      <c r="AG26" s="61"/>
      <c r="AH26" s="62">
        <f>AC26</f>
        <v>6</v>
      </c>
    </row>
    <row r="27" spans="1:34" s="5" customFormat="1" ht="13.5" customHeight="1">
      <c r="A27" s="166">
        <f>IF('登録'!A14=0,"",'登録'!A14)</f>
        <v>25</v>
      </c>
      <c r="B27" s="168" t="str">
        <f>IF('登録'!B14="","",'登録'!B14)</f>
        <v>飯塚第三</v>
      </c>
      <c r="C27" s="35" t="str">
        <f>オーダー!L14</f>
        <v>興梠　雅樹②</v>
      </c>
      <c r="D27" s="36"/>
      <c r="E27" s="37"/>
      <c r="F27" s="38"/>
      <c r="G27" s="36"/>
      <c r="H27" s="58" t="str">
        <f>オーダー!M14</f>
        <v>荒木　聖哉②</v>
      </c>
      <c r="I27" s="55"/>
      <c r="J27" s="56"/>
      <c r="K27" s="57"/>
      <c r="L27" s="59"/>
      <c r="M27" s="58" t="str">
        <f>オーダー!N14</f>
        <v>山下　治樹②</v>
      </c>
      <c r="N27" s="55"/>
      <c r="O27" s="56"/>
      <c r="P27" s="57"/>
      <c r="Q27" s="59"/>
      <c r="R27" s="58" t="str">
        <f>オーダー!O14</f>
        <v>篠原　海②</v>
      </c>
      <c r="S27" s="55"/>
      <c r="T27" s="56"/>
      <c r="U27" s="57"/>
      <c r="V27" s="59"/>
      <c r="W27" s="58" t="str">
        <f>オーダー!P14</f>
        <v>坂口　瑛洸②</v>
      </c>
      <c r="X27" s="55"/>
      <c r="Y27" s="56"/>
      <c r="Z27" s="57"/>
      <c r="AA27" s="59"/>
      <c r="AB27" s="58" t="str">
        <f>オーダー!Q14</f>
        <v>野田 雄理人②</v>
      </c>
      <c r="AC27" s="55"/>
      <c r="AD27" s="56"/>
      <c r="AE27" s="57"/>
      <c r="AF27" s="59"/>
      <c r="AG27" s="60" t="str">
        <f>AB28</f>
        <v>1:30:34</v>
      </c>
      <c r="AH27" s="63">
        <f>IF('６区'!AA13&lt;'最初に'!$U$16,"新",IF('６区'!AA13='最初に'!$U$16,"ﾀｲ",""))</f>
      </c>
    </row>
    <row r="28" spans="1:34" s="5" customFormat="1" ht="13.5" customHeight="1">
      <c r="A28" s="167" t="e">
        <f>IF(登録!#REF!=0,"",登録!#REF!)</f>
        <v>#REF!</v>
      </c>
      <c r="B28" s="169"/>
      <c r="C28" s="41" t="str">
        <f>IF('１区'!Q13=0,"",'１区'!Q13)</f>
        <v>0:14:02</v>
      </c>
      <c r="D28" s="20">
        <f>IF('１区'!R13=0,"",'１区'!R13)</f>
        <v>8</v>
      </c>
      <c r="E28" s="42" t="str">
        <f>IF('１区'!S13=0,"",'１区'!S13)</f>
        <v>14:02</v>
      </c>
      <c r="F28" s="43">
        <f>IF('１区'!T13=0,"",'１区'!T13)</f>
      </c>
      <c r="G28" s="43">
        <f>IF('１区'!U13=0,"",'１区'!U13)</f>
        <v>8</v>
      </c>
      <c r="H28" s="49" t="str">
        <f>IF('２区'!Q13=0,"",'２区'!Q13)</f>
        <v>0:31:29</v>
      </c>
      <c r="I28" s="20">
        <f>IF('２区'!R13=0,"",'２区'!R13)</f>
        <v>16</v>
      </c>
      <c r="J28" s="42" t="str">
        <f>IF('２区'!S13=0,"",'２区'!S13)</f>
        <v>17:27</v>
      </c>
      <c r="K28" s="43">
        <f>IF('２区'!T13=0,"",'２区'!T13)</f>
      </c>
      <c r="L28" s="50">
        <f>IF('２区'!U13=0,"",'２区'!U13)</f>
        <v>16</v>
      </c>
      <c r="M28" s="49" t="str">
        <f>IF('３区'!Q13=0,"",'３区'!Q13)</f>
        <v>0:45:38</v>
      </c>
      <c r="N28" s="20">
        <f>IF('３区'!R13=0,"",'３区'!R13)</f>
        <v>13</v>
      </c>
      <c r="O28" s="42" t="str">
        <f>IF('３区'!S13=0,"",'３区'!S13)</f>
        <v>14:09</v>
      </c>
      <c r="P28" s="43">
        <f>IF('３区'!T13=0,"",'３区'!T13)</f>
      </c>
      <c r="Q28" s="50">
        <f>IF('３区'!U13=0,"",'３区'!U13)</f>
        <v>4</v>
      </c>
      <c r="R28" s="49" t="str">
        <f>IF('４区'!Q13=0,"",'４区'!Q13)</f>
        <v>1:01:59</v>
      </c>
      <c r="S28" s="20">
        <f>IF('４区'!R13=0,"",'４区'!R13)</f>
        <v>15</v>
      </c>
      <c r="T28" s="42" t="str">
        <f>IF('４区'!S13=0,"",'４区'!S13)</f>
        <v>16:21</v>
      </c>
      <c r="U28" s="43">
        <f>IF('４区'!T13=0,"",'４区'!T13)</f>
      </c>
      <c r="V28" s="50">
        <f>IF('４区'!U13=0,"",'４区'!U13)</f>
        <v>16</v>
      </c>
      <c r="W28" s="49" t="str">
        <f>IF('５区'!Q13=0,"",'５区'!Q13)</f>
        <v>1:16:55</v>
      </c>
      <c r="X28" s="20">
        <f>IF('５区'!R13=0,"",'５区'!R13)</f>
        <v>15</v>
      </c>
      <c r="Y28" s="42" t="str">
        <f>IF('５区'!S13=0,"",'５区'!S13)</f>
        <v>14:56</v>
      </c>
      <c r="Z28" s="43">
        <f>IF('５区'!T13=0,"",'５区'!T13)</f>
      </c>
      <c r="AA28" s="50">
        <f>IF('５区'!U13=0,"",'５区'!U13)</f>
        <v>5</v>
      </c>
      <c r="AB28" s="49" t="str">
        <f>IF('６区'!Q13=0,"",'６区'!Q13)</f>
        <v>1:30:34</v>
      </c>
      <c r="AC28" s="20">
        <f>IF('６区'!R13=0,"",'６区'!R13)</f>
        <v>9</v>
      </c>
      <c r="AD28" s="42" t="str">
        <f>IF('６区'!S13=0,"",'６区'!S13)</f>
        <v>13:39</v>
      </c>
      <c r="AE28" s="43" t="str">
        <f>IF('６区'!T13=0,"",'６区'!T13)</f>
        <v>新</v>
      </c>
      <c r="AF28" s="50">
        <f>IF('６区'!U13=0,"",'６区'!U13)</f>
        <v>1</v>
      </c>
      <c r="AG28" s="61"/>
      <c r="AH28" s="62">
        <f>AC28</f>
        <v>9</v>
      </c>
    </row>
    <row r="29" spans="1:34" s="5" customFormat="1" ht="13.5" customHeight="1">
      <c r="A29" s="166">
        <f>IF('登録'!A15=0,"",'登録'!A15)</f>
        <v>27</v>
      </c>
      <c r="B29" s="168" t="str">
        <f>IF('登録'!B15="","",'登録'!B15)</f>
        <v>二　　瀬</v>
      </c>
      <c r="C29" s="35" t="str">
        <f>オーダー!L15</f>
        <v>井上　　拓②</v>
      </c>
      <c r="D29" s="36"/>
      <c r="E29" s="37"/>
      <c r="F29" s="38"/>
      <c r="G29" s="36"/>
      <c r="H29" s="39" t="str">
        <f>オーダー!M15</f>
        <v>萩原　克仁②</v>
      </c>
      <c r="I29" s="36"/>
      <c r="J29" s="37"/>
      <c r="K29" s="38"/>
      <c r="L29" s="40"/>
      <c r="M29" s="39" t="str">
        <f>オーダー!N15</f>
        <v>福間　省吾②</v>
      </c>
      <c r="N29" s="36"/>
      <c r="O29" s="37"/>
      <c r="P29" s="38"/>
      <c r="Q29" s="40"/>
      <c r="R29" s="39" t="str">
        <f>オーダー!O15</f>
        <v>倉重　成崇②</v>
      </c>
      <c r="S29" s="36"/>
      <c r="T29" s="37"/>
      <c r="U29" s="38"/>
      <c r="V29" s="40"/>
      <c r="W29" s="39" t="str">
        <f>オーダー!P15</f>
        <v>越智　滉世②</v>
      </c>
      <c r="X29" s="36"/>
      <c r="Y29" s="37"/>
      <c r="Z29" s="38"/>
      <c r="AA29" s="40"/>
      <c r="AB29" s="39" t="str">
        <f>オーダー!Q15</f>
        <v>松谷　恭祐②</v>
      </c>
      <c r="AC29" s="36"/>
      <c r="AD29" s="37"/>
      <c r="AE29" s="38"/>
      <c r="AF29" s="40"/>
      <c r="AG29" s="60" t="str">
        <f>AB30</f>
        <v>1:24:07</v>
      </c>
      <c r="AH29" s="63">
        <f>IF('６区'!AA14&lt;'最初に'!$U$16,"新",IF('６区'!AA14='最初に'!$U$16,"ﾀｲ",""))</f>
      </c>
    </row>
    <row r="30" spans="1:34" s="5" customFormat="1" ht="13.5" customHeight="1">
      <c r="A30" s="167" t="e">
        <f>IF(登録!#REF!=0,"",登録!#REF!)</f>
        <v>#REF!</v>
      </c>
      <c r="B30" s="169"/>
      <c r="C30" s="41" t="str">
        <f>IF('１区'!Q14=0,"",'１区'!Q14)</f>
        <v>0:13:16</v>
      </c>
      <c r="D30" s="20">
        <f>IF('１区'!R14=0,"",'１区'!R14)</f>
        <v>1</v>
      </c>
      <c r="E30" s="42" t="str">
        <f>IF('１区'!S14=0,"",'１区'!S14)</f>
        <v>13:16</v>
      </c>
      <c r="F30" s="43">
        <f>IF('１区'!T14=0,"",'１区'!T14)</f>
      </c>
      <c r="G30" s="43">
        <f>IF('１区'!U14=0,"",'１区'!U14)</f>
        <v>1</v>
      </c>
      <c r="H30" s="53" t="str">
        <f>IF('２区'!Q14=0,"",'２区'!Q14)</f>
        <v>0:26:57</v>
      </c>
      <c r="I30" s="51">
        <f>IF('２区'!R14=0,"",'２区'!R14)</f>
        <v>1</v>
      </c>
      <c r="J30" s="52" t="str">
        <f>IF('２区'!S14=0,"",'２区'!S14)</f>
        <v>13:41</v>
      </c>
      <c r="K30" s="38">
        <f>IF('２区'!T14=0,"",'２区'!T14)</f>
      </c>
      <c r="L30" s="54">
        <f>IF('２区'!U14=0,"",'２区'!U14)</f>
        <v>2</v>
      </c>
      <c r="M30" s="53" t="str">
        <f>IF('３区'!Q14=0,"",'３区'!Q14)</f>
        <v>0:40:46</v>
      </c>
      <c r="N30" s="51">
        <f>IF('３区'!R14=0,"",'３区'!R14)</f>
        <v>1</v>
      </c>
      <c r="O30" s="52" t="str">
        <f>IF('３区'!S14=0,"",'３区'!S14)</f>
        <v>13:49</v>
      </c>
      <c r="P30" s="38">
        <f>IF('３区'!T14=0,"",'３区'!T14)</f>
      </c>
      <c r="Q30" s="54">
        <f>IF('３区'!U14=0,"",'３区'!U14)</f>
        <v>3</v>
      </c>
      <c r="R30" s="53" t="str">
        <f>IF('４区'!Q14=0,"",'４区'!Q14)</f>
        <v>0:55:13</v>
      </c>
      <c r="S30" s="51">
        <f>IF('４区'!R14=0,"",'４区'!R14)</f>
        <v>1</v>
      </c>
      <c r="T30" s="52" t="str">
        <f>IF('４区'!S14=0,"",'４区'!S14)</f>
        <v>14:27</v>
      </c>
      <c r="U30" s="38">
        <f>IF('４区'!T14=0,"",'４区'!T14)</f>
      </c>
      <c r="V30" s="54">
        <f>IF('４区'!U14=0,"",'４区'!U14)</f>
        <v>2</v>
      </c>
      <c r="W30" s="53" t="str">
        <f>IF('５区'!Q14=0,"",'５区'!Q14)</f>
        <v>1:09:20</v>
      </c>
      <c r="X30" s="51">
        <f>IF('５区'!R14=0,"",'５区'!R14)</f>
        <v>1</v>
      </c>
      <c r="Y30" s="52" t="str">
        <f>IF('５区'!S14=0,"",'５区'!S14)</f>
        <v>14:07</v>
      </c>
      <c r="Z30" s="38">
        <f>IF('５区'!T14=0,"",'５区'!T14)</f>
      </c>
      <c r="AA30" s="54">
        <f>IF('５区'!U14=0,"",'５区'!U14)</f>
        <v>1</v>
      </c>
      <c r="AB30" s="53" t="str">
        <f>IF('６区'!Q14=0,"",'６区'!Q14)</f>
        <v>1:24:07</v>
      </c>
      <c r="AC30" s="51">
        <f>IF('６区'!R14=0,"",'６区'!R14)</f>
        <v>1</v>
      </c>
      <c r="AD30" s="52" t="str">
        <f>IF('６区'!S14=0,"",'６区'!S14)</f>
        <v>14:47</v>
      </c>
      <c r="AE30" s="38">
        <f>IF('６区'!T14=0,"",'６区'!T14)</f>
      </c>
      <c r="AF30" s="54">
        <f>IF('６区'!U14=0,"",'６区'!U14)</f>
        <v>7</v>
      </c>
      <c r="AG30" s="61"/>
      <c r="AH30" s="62">
        <f>AC30</f>
        <v>1</v>
      </c>
    </row>
    <row r="31" spans="1:34" s="5" customFormat="1" ht="13.5" customHeight="1">
      <c r="A31" s="166">
        <f>IF('登録'!A16=0,"",'登録'!A16)</f>
        <v>39</v>
      </c>
      <c r="B31" s="168" t="str">
        <f>IF('登録'!B16="","",'登録'!B16)</f>
        <v>穂波西</v>
      </c>
      <c r="C31" s="35" t="str">
        <f>オーダー!L16</f>
        <v>岡村　徹②</v>
      </c>
      <c r="D31" s="36"/>
      <c r="E31" s="37"/>
      <c r="F31" s="38"/>
      <c r="G31" s="36"/>
      <c r="H31" s="58" t="str">
        <f>オーダー!M16</f>
        <v>木村　遼介②</v>
      </c>
      <c r="I31" s="55"/>
      <c r="J31" s="56"/>
      <c r="K31" s="57"/>
      <c r="L31" s="59"/>
      <c r="M31" s="58" t="str">
        <f>オーダー!N16</f>
        <v>岸本　健人②</v>
      </c>
      <c r="N31" s="55"/>
      <c r="O31" s="56"/>
      <c r="P31" s="57"/>
      <c r="Q31" s="59"/>
      <c r="R31" s="58" t="str">
        <f>オーダー!O16</f>
        <v>吉住　貴輝①</v>
      </c>
      <c r="S31" s="55"/>
      <c r="T31" s="56"/>
      <c r="U31" s="57"/>
      <c r="V31" s="59"/>
      <c r="W31" s="58" t="str">
        <f>オーダー!P16</f>
        <v>行武　俊祐①</v>
      </c>
      <c r="X31" s="55"/>
      <c r="Y31" s="56"/>
      <c r="Z31" s="57"/>
      <c r="AA31" s="59"/>
      <c r="AB31" s="58" t="str">
        <f>オーダー!Q16</f>
        <v>山本　祐一郎②</v>
      </c>
      <c r="AC31" s="55"/>
      <c r="AD31" s="56"/>
      <c r="AE31" s="57"/>
      <c r="AF31" s="59"/>
      <c r="AG31" s="60" t="str">
        <f>AB32</f>
        <v>1:25:42</v>
      </c>
      <c r="AH31" s="63">
        <f>IF('６区'!AA15&lt;'最初に'!$U$16,"新",IF('６区'!AA15='最初に'!$U$16,"ﾀｲ",""))</f>
      </c>
    </row>
    <row r="32" spans="1:34" s="5" customFormat="1" ht="13.5" customHeight="1">
      <c r="A32" s="167" t="e">
        <f>IF(登録!#REF!=0,"",登録!#REF!)</f>
        <v>#REF!</v>
      </c>
      <c r="B32" s="169"/>
      <c r="C32" s="41" t="str">
        <f>IF('１区'!Q15=0,"",'１区'!Q15)</f>
        <v>0:13:27</v>
      </c>
      <c r="D32" s="20">
        <f>IF('１区'!R15=0,"",'１区'!R15)</f>
        <v>3</v>
      </c>
      <c r="E32" s="42" t="str">
        <f>IF('１区'!S15=0,"",'１区'!S15)</f>
        <v>13:27</v>
      </c>
      <c r="F32" s="43">
        <f>IF('１区'!T15=0,"",'１区'!T15)</f>
      </c>
      <c r="G32" s="43">
        <f>IF('１区'!U15=0,"",'１区'!U15)</f>
        <v>3</v>
      </c>
      <c r="H32" s="49" t="str">
        <f>IF('２区'!Q15=0,"",'２区'!Q15)</f>
        <v>0:26:57</v>
      </c>
      <c r="I32" s="20">
        <f>IF('２区'!R15=0,"",'２区'!R15)</f>
        <v>2</v>
      </c>
      <c r="J32" s="42" t="str">
        <f>IF('２区'!S15=0,"",'２区'!S15)</f>
        <v>13:30</v>
      </c>
      <c r="K32" s="43">
        <f>IF('２区'!T15=0,"",'２区'!T15)</f>
      </c>
      <c r="L32" s="50">
        <f>IF('２区'!U15=0,"",'２区'!U15)</f>
        <v>1</v>
      </c>
      <c r="M32" s="49" t="str">
        <f>IF('３区'!Q15=0,"",'３区'!Q15)</f>
        <v>0:41:50</v>
      </c>
      <c r="N32" s="20">
        <f>IF('３区'!R15=0,"",'３区'!R15)</f>
        <v>3</v>
      </c>
      <c r="O32" s="42" t="str">
        <f>IF('３区'!S15=0,"",'３区'!S15)</f>
        <v>14:53</v>
      </c>
      <c r="P32" s="43">
        <f>IF('３区'!T15=0,"",'３区'!T15)</f>
      </c>
      <c r="Q32" s="50">
        <f>IF('３区'!U15=0,"",'３区'!U15)</f>
        <v>9</v>
      </c>
      <c r="R32" s="49" t="str">
        <f>IF('４区'!Q15=0,"",'４区'!Q15)</f>
        <v>0:56:52</v>
      </c>
      <c r="S32" s="20">
        <f>IF('４区'!R15=0,"",'４区'!R15)</f>
        <v>4</v>
      </c>
      <c r="T32" s="42" t="str">
        <f>IF('４区'!S15=0,"",'４区'!S15)</f>
        <v>15:02</v>
      </c>
      <c r="U32" s="43">
        <f>IF('４区'!T15=0,"",'４区'!T15)</f>
      </c>
      <c r="V32" s="50">
        <f>IF('４区'!U15=0,"",'４区'!U15)</f>
        <v>7</v>
      </c>
      <c r="W32" s="49" t="str">
        <f>IF('５区'!Q15=0,"",'５区'!Q15)</f>
        <v>1:11:25</v>
      </c>
      <c r="X32" s="20">
        <f>IF('５区'!R15=0,"",'５区'!R15)</f>
        <v>4</v>
      </c>
      <c r="Y32" s="42" t="str">
        <f>IF('５区'!S15=0,"",'５区'!S15)</f>
        <v>14:33</v>
      </c>
      <c r="Z32" s="43">
        <f>IF('５区'!T15=0,"",'５区'!T15)</f>
      </c>
      <c r="AA32" s="50">
        <f>IF('５区'!U15=0,"",'５区'!U15)</f>
        <v>3</v>
      </c>
      <c r="AB32" s="49" t="str">
        <f>IF('６区'!Q15=0,"",'６区'!Q15)</f>
        <v>1:25:42</v>
      </c>
      <c r="AC32" s="20">
        <f>IF('６区'!R15=0,"",'６区'!R15)</f>
        <v>4</v>
      </c>
      <c r="AD32" s="42" t="str">
        <f>IF('６区'!S15=0,"",'６区'!S15)</f>
        <v>14:17</v>
      </c>
      <c r="AE32" s="43">
        <f>IF('６区'!T15=0,"",'６区'!T15)</f>
      </c>
      <c r="AF32" s="50">
        <f>IF('６区'!U15=0,"",'６区'!U15)</f>
        <v>3</v>
      </c>
      <c r="AG32" s="61"/>
      <c r="AH32" s="62">
        <f>AC32</f>
        <v>4</v>
      </c>
    </row>
    <row r="33" spans="1:34" s="5" customFormat="1" ht="13.5" customHeight="1">
      <c r="A33" s="166">
        <f>IF('登録'!A17=0,"",'登録'!A17)</f>
        <v>48</v>
      </c>
      <c r="B33" s="168" t="str">
        <f>IF('登録'!B17="","",'登録'!B17)</f>
        <v>伊　　田</v>
      </c>
      <c r="C33" s="35" t="str">
        <f>オーダー!L17</f>
        <v>徳丸　翔平②</v>
      </c>
      <c r="D33" s="36"/>
      <c r="E33" s="37"/>
      <c r="F33" s="38"/>
      <c r="G33" s="36"/>
      <c r="H33" s="39" t="str">
        <f>オーダー!M17</f>
        <v>川本　裕貴①</v>
      </c>
      <c r="I33" s="36"/>
      <c r="J33" s="37"/>
      <c r="K33" s="38"/>
      <c r="L33" s="40"/>
      <c r="M33" s="39" t="str">
        <f>オーダー!N17</f>
        <v>川口　航輝①</v>
      </c>
      <c r="N33" s="36"/>
      <c r="O33" s="37"/>
      <c r="P33" s="38"/>
      <c r="Q33" s="40"/>
      <c r="R33" s="39" t="str">
        <f>オーダー!O17</f>
        <v>渡部　拓人①</v>
      </c>
      <c r="S33" s="36"/>
      <c r="T33" s="37"/>
      <c r="U33" s="38"/>
      <c r="V33" s="40"/>
      <c r="W33" s="39" t="str">
        <f>オーダー!P17</f>
        <v>森貞　　駿②</v>
      </c>
      <c r="X33" s="36"/>
      <c r="Y33" s="37"/>
      <c r="Z33" s="38"/>
      <c r="AA33" s="40"/>
      <c r="AB33" s="39" t="str">
        <f>オーダー!Q17</f>
        <v>小河内　講②</v>
      </c>
      <c r="AC33" s="36"/>
      <c r="AD33" s="37"/>
      <c r="AE33" s="38"/>
      <c r="AF33" s="40"/>
      <c r="AG33" s="60" t="str">
        <f>AB34</f>
        <v>1:31:33</v>
      </c>
      <c r="AH33" s="63">
        <f>IF('６区'!AA16&lt;'最初に'!$U$16,"新",IF('６区'!AA16='最初に'!$U$16,"ﾀｲ",""))</f>
      </c>
    </row>
    <row r="34" spans="1:34" s="5" customFormat="1" ht="13.5" customHeight="1">
      <c r="A34" s="167" t="e">
        <f>IF(登録!#REF!=0,"",登録!#REF!)</f>
        <v>#REF!</v>
      </c>
      <c r="B34" s="169"/>
      <c r="C34" s="41" t="str">
        <f>IF('１区'!Q16=0,"",'１区'!Q16)</f>
        <v>0:13:57</v>
      </c>
      <c r="D34" s="20">
        <f>IF('１区'!R16=0,"",'１区'!R16)</f>
        <v>7</v>
      </c>
      <c r="E34" s="42" t="str">
        <f>IF('１区'!S16=0,"",'１区'!S16)</f>
        <v>13:57</v>
      </c>
      <c r="F34" s="43">
        <f>IF('１区'!T16=0,"",'１区'!T16)</f>
      </c>
      <c r="G34" s="43">
        <f>IF('１区'!U16=0,"",'１区'!U16)</f>
        <v>7</v>
      </c>
      <c r="H34" s="53" t="str">
        <f>IF('２区'!Q16=0,"",'２区'!Q16)</f>
        <v>0:28:56</v>
      </c>
      <c r="I34" s="51">
        <f>IF('２区'!R16=0,"",'２区'!R16)</f>
        <v>9</v>
      </c>
      <c r="J34" s="52" t="str">
        <f>IF('２区'!S16=0,"",'２区'!S16)</f>
        <v>14:59</v>
      </c>
      <c r="K34" s="38">
        <f>IF('２区'!T16=0,"",'２区'!T16)</f>
      </c>
      <c r="L34" s="54">
        <f>IF('２区'!U16=0,"",'２区'!U16)</f>
        <v>11</v>
      </c>
      <c r="M34" s="53" t="str">
        <f>IF('３区'!Q16=0,"",'３区'!Q16)</f>
        <v>0:44:12</v>
      </c>
      <c r="N34" s="51">
        <f>IF('３区'!R16=0,"",'３区'!R16)</f>
        <v>12</v>
      </c>
      <c r="O34" s="52" t="str">
        <f>IF('３区'!S16=0,"",'３区'!S16)</f>
        <v>15:16</v>
      </c>
      <c r="P34" s="38">
        <f>IF('３区'!T16=0,"",'３区'!T16)</f>
      </c>
      <c r="Q34" s="54">
        <f>IF('３区'!U16=0,"",'３区'!U16)</f>
        <v>12</v>
      </c>
      <c r="R34" s="53" t="str">
        <f>IF('４区'!Q16=0,"",'４区'!Q16)</f>
        <v>0:59:44</v>
      </c>
      <c r="S34" s="51">
        <f>IF('４区'!R16=0,"",'４区'!R16)</f>
        <v>12</v>
      </c>
      <c r="T34" s="52" t="str">
        <f>IF('４区'!S16=0,"",'４区'!S16)</f>
        <v>15:32</v>
      </c>
      <c r="U34" s="38">
        <f>IF('４区'!T16=0,"",'４区'!T16)</f>
      </c>
      <c r="V34" s="54">
        <f>IF('４区'!U16=0,"",'４区'!U16)</f>
        <v>14</v>
      </c>
      <c r="W34" s="53" t="str">
        <f>IF('５区'!Q16=0,"",'５区'!Q16)</f>
        <v>1:16:02</v>
      </c>
      <c r="X34" s="51">
        <f>IF('５区'!R16=0,"",'５区'!R16)</f>
        <v>12</v>
      </c>
      <c r="Y34" s="52" t="str">
        <f>IF('５区'!S16=0,"",'５区'!S16)</f>
        <v>16:18</v>
      </c>
      <c r="Z34" s="38">
        <f>IF('５区'!T16=0,"",'５区'!T16)</f>
      </c>
      <c r="AA34" s="54">
        <f>IF('５区'!U16=0,"",'５区'!U16)</f>
        <v>15</v>
      </c>
      <c r="AB34" s="53" t="str">
        <f>IF('６区'!Q16=0,"",'６区'!Q16)</f>
        <v>1:31:33</v>
      </c>
      <c r="AC34" s="51">
        <f>IF('６区'!R16=0,"",'６区'!R16)</f>
        <v>12</v>
      </c>
      <c r="AD34" s="52" t="str">
        <f>IF('６区'!S16=0,"",'６区'!S16)</f>
        <v>15:31</v>
      </c>
      <c r="AE34" s="38">
        <f>IF('６区'!T16=0,"",'６区'!T16)</f>
      </c>
      <c r="AF34" s="54">
        <f>IF('６区'!U16=0,"",'６区'!U16)</f>
        <v>10</v>
      </c>
      <c r="AG34" s="61"/>
      <c r="AH34" s="62">
        <f>AC34</f>
        <v>12</v>
      </c>
    </row>
    <row r="35" spans="1:34" s="5" customFormat="1" ht="13.5" customHeight="1">
      <c r="A35" s="166">
        <f>IF('登録'!A18=0,"",'登録'!A18)</f>
        <v>59</v>
      </c>
      <c r="B35" s="168" t="str">
        <f>IF('登録'!B18="","",'登録'!B18)</f>
        <v>鷹　　峰</v>
      </c>
      <c r="C35" s="35" t="str">
        <f>オーダー!L18</f>
        <v>丸山龍太郎②</v>
      </c>
      <c r="D35" s="36"/>
      <c r="E35" s="37"/>
      <c r="F35" s="38"/>
      <c r="G35" s="36"/>
      <c r="H35" s="58" t="str">
        <f>オーダー!M18</f>
        <v>小田　崇之②</v>
      </c>
      <c r="I35" s="55"/>
      <c r="J35" s="56"/>
      <c r="K35" s="57"/>
      <c r="L35" s="59"/>
      <c r="M35" s="58" t="str">
        <f>オーダー!N18</f>
        <v>坂本　翔梧①</v>
      </c>
      <c r="N35" s="55"/>
      <c r="O35" s="56"/>
      <c r="P35" s="57"/>
      <c r="Q35" s="59"/>
      <c r="R35" s="58" t="str">
        <f>オーダー!O18</f>
        <v>坂口　　遼②</v>
      </c>
      <c r="S35" s="55"/>
      <c r="T35" s="56"/>
      <c r="U35" s="57"/>
      <c r="V35" s="59"/>
      <c r="W35" s="58" t="str">
        <f>オーダー!P18</f>
        <v>齊藤　弘喜①</v>
      </c>
      <c r="X35" s="55"/>
      <c r="Y35" s="56"/>
      <c r="Z35" s="57"/>
      <c r="AA35" s="59"/>
      <c r="AB35" s="58" t="str">
        <f>オーダー!Q18</f>
        <v>原口　碩也②</v>
      </c>
      <c r="AC35" s="55"/>
      <c r="AD35" s="56"/>
      <c r="AE35" s="57"/>
      <c r="AF35" s="59"/>
      <c r="AG35" s="60" t="str">
        <f>AB36</f>
        <v>1:35:12</v>
      </c>
      <c r="AH35" s="63">
        <f>IF('６区'!AA17&lt;'最初に'!$U$16,"新",IF('６区'!AA17='最初に'!$U$16,"ﾀｲ",""))</f>
      </c>
    </row>
    <row r="36" spans="1:34" s="5" customFormat="1" ht="13.5" customHeight="1">
      <c r="A36" s="167" t="e">
        <f>IF(登録!#REF!=0,"",登録!#REF!)</f>
        <v>#REF!</v>
      </c>
      <c r="B36" s="169"/>
      <c r="C36" s="41" t="str">
        <f>IF('１区'!Q17=0,"",'１区'!Q17)</f>
        <v>0:14:33</v>
      </c>
      <c r="D36" s="20">
        <f>IF('１区'!R17=0,"",'１区'!R17)</f>
        <v>12</v>
      </c>
      <c r="E36" s="42" t="str">
        <f>IF('１区'!S17=0,"",'１区'!S17)</f>
        <v>14:33</v>
      </c>
      <c r="F36" s="43">
        <f>IF('１区'!T17=0,"",'１区'!T17)</f>
      </c>
      <c r="G36" s="43">
        <f>IF('１区'!U17=0,"",'１区'!U17)</f>
        <v>12</v>
      </c>
      <c r="H36" s="49" t="str">
        <f>IF('２区'!Q17=0,"",'２区'!Q17)</f>
        <v>0:31:02</v>
      </c>
      <c r="I36" s="20">
        <f>IF('２区'!R17=0,"",'２区'!R17)</f>
        <v>15</v>
      </c>
      <c r="J36" s="42" t="str">
        <f>IF('２区'!S17=0,"",'２区'!S17)</f>
        <v>16:29</v>
      </c>
      <c r="K36" s="43">
        <f>IF('２区'!T17=0,"",'２区'!T17)</f>
      </c>
      <c r="L36" s="50">
        <f>IF('２区'!U17=0,"",'２区'!U17)</f>
        <v>15</v>
      </c>
      <c r="M36" s="49" t="str">
        <f>IF('３区'!Q17=0,"",'３区'!Q17)</f>
        <v>0:47:15</v>
      </c>
      <c r="N36" s="20">
        <f>IF('３区'!R17=0,"",'３区'!R17)</f>
        <v>16</v>
      </c>
      <c r="O36" s="42" t="str">
        <f>IF('３区'!S17=0,"",'３区'!S17)</f>
        <v>16:13</v>
      </c>
      <c r="P36" s="43">
        <f>IF('３区'!T17=0,"",'３区'!T17)</f>
      </c>
      <c r="Q36" s="50">
        <f>IF('３区'!U17=0,"",'３区'!U17)</f>
        <v>16</v>
      </c>
      <c r="R36" s="49" t="str">
        <f>IF('４区'!Q17=0,"",'４区'!Q17)</f>
        <v>1:03:10</v>
      </c>
      <c r="S36" s="20">
        <f>IF('４区'!R17=0,"",'４区'!R17)</f>
        <v>16</v>
      </c>
      <c r="T36" s="42" t="str">
        <f>IF('４区'!S17=0,"",'４区'!S17)</f>
        <v>15:55</v>
      </c>
      <c r="U36" s="43">
        <f>IF('４区'!T17=0,"",'４区'!T17)</f>
      </c>
      <c r="V36" s="50">
        <f>IF('４区'!U17=0,"",'４区'!U17)</f>
        <v>15</v>
      </c>
      <c r="W36" s="49" t="str">
        <f>IF('５区'!Q17=0,"",'５区'!Q17)</f>
        <v>1:19:40</v>
      </c>
      <c r="X36" s="20">
        <f>IF('５区'!R17=0,"",'５区'!R17)</f>
        <v>16</v>
      </c>
      <c r="Y36" s="42" t="str">
        <f>IF('５区'!S17=0,"",'５区'!S17)</f>
        <v>16:30</v>
      </c>
      <c r="Z36" s="43">
        <f>IF('５区'!T17=0,"",'５区'!T17)</f>
      </c>
      <c r="AA36" s="50">
        <f>IF('５区'!U17=0,"",'５区'!U17)</f>
        <v>16</v>
      </c>
      <c r="AB36" s="49" t="str">
        <f>IF('６区'!Q17=0,"",'６区'!Q17)</f>
        <v>1:35:12</v>
      </c>
      <c r="AC36" s="20">
        <f>IF('６区'!R17=0,"",'６区'!R17)</f>
        <v>16</v>
      </c>
      <c r="AD36" s="42" t="str">
        <f>IF('６区'!S17=0,"",'６区'!S17)</f>
        <v>15:32</v>
      </c>
      <c r="AE36" s="43">
        <f>IF('６区'!T17=0,"",'６区'!T17)</f>
      </c>
      <c r="AF36" s="50">
        <f>IF('６区'!U17=0,"",'６区'!U17)</f>
        <v>11</v>
      </c>
      <c r="AG36" s="61"/>
      <c r="AH36" s="62">
        <f>AC36</f>
        <v>16</v>
      </c>
    </row>
    <row r="37" spans="1:34" s="5" customFormat="1" ht="13.5" customHeight="1">
      <c r="A37" s="166">
        <f>IF('登録'!A19=0,"",'登録'!A19)</f>
        <v>62</v>
      </c>
      <c r="B37" s="168" t="str">
        <f>IF('登録'!B19="","",'登録'!B19)</f>
        <v>金　　田</v>
      </c>
      <c r="C37" s="35" t="str">
        <f>オーダー!L19</f>
        <v>大井　天心①</v>
      </c>
      <c r="D37" s="36"/>
      <c r="E37" s="37"/>
      <c r="F37" s="38"/>
      <c r="G37" s="36"/>
      <c r="H37" s="39" t="str">
        <f>オーダー!M19</f>
        <v>藤元　慎也②</v>
      </c>
      <c r="I37" s="36"/>
      <c r="J37" s="37"/>
      <c r="K37" s="38"/>
      <c r="L37" s="40"/>
      <c r="M37" s="39" t="str">
        <f>オーダー!N19</f>
        <v>長藤雄志郎②</v>
      </c>
      <c r="N37" s="36"/>
      <c r="O37" s="37"/>
      <c r="P37" s="38"/>
      <c r="Q37" s="40"/>
      <c r="R37" s="39" t="str">
        <f>オーダー!O19</f>
        <v>藤本　紘啓②</v>
      </c>
      <c r="S37" s="36"/>
      <c r="T37" s="37"/>
      <c r="U37" s="38"/>
      <c r="V37" s="40"/>
      <c r="W37" s="39" t="str">
        <f>オーダー!P19</f>
        <v>吉田　拓人②</v>
      </c>
      <c r="X37" s="36"/>
      <c r="Y37" s="37"/>
      <c r="Z37" s="38"/>
      <c r="AA37" s="40"/>
      <c r="AB37" s="39" t="str">
        <f>オーダー!Q19</f>
        <v>田村　安徳②</v>
      </c>
      <c r="AC37" s="36"/>
      <c r="AD37" s="37"/>
      <c r="AE37" s="38"/>
      <c r="AF37" s="40"/>
      <c r="AG37" s="60" t="str">
        <f>AB38</f>
        <v>1:28:41</v>
      </c>
      <c r="AH37" s="63">
        <f>IF('６区'!AA18&lt;'最初に'!$U$16,"新",IF('６区'!AA18='最初に'!$U$16,"ﾀｲ",""))</f>
      </c>
    </row>
    <row r="38" spans="1:34" s="5" customFormat="1" ht="13.5" customHeight="1">
      <c r="A38" s="167" t="e">
        <f>IF(登録!#REF!=0,"",登録!#REF!)</f>
        <v>#REF!</v>
      </c>
      <c r="B38" s="169"/>
      <c r="C38" s="41" t="str">
        <f>IF('１区'!Q18=0,"",'１区'!Q18)</f>
        <v>0:13:45</v>
      </c>
      <c r="D38" s="20">
        <f>IF('１区'!R18=0,"",'１区'!R18)</f>
        <v>5</v>
      </c>
      <c r="E38" s="42" t="str">
        <f>IF('１区'!S18=0,"",'１区'!S18)</f>
        <v>13:45</v>
      </c>
      <c r="F38" s="43">
        <f>IF('１区'!T18=0,"",'１区'!T18)</f>
      </c>
      <c r="G38" s="43">
        <f>IF('１区'!U18=0,"",'１区'!U18)</f>
        <v>5</v>
      </c>
      <c r="H38" s="53" t="str">
        <f>IF('２区'!Q18=0,"",'２区'!Q18)</f>
        <v>0:28:37</v>
      </c>
      <c r="I38" s="51">
        <f>IF('２区'!R18=0,"",'２区'!R18)</f>
        <v>6</v>
      </c>
      <c r="J38" s="52" t="str">
        <f>IF('２区'!S18=0,"",'２区'!S18)</f>
        <v>14:52</v>
      </c>
      <c r="K38" s="38">
        <f>IF('２区'!T18=0,"",'２区'!T18)</f>
      </c>
      <c r="L38" s="54">
        <f>IF('２区'!U18=0,"",'２区'!U18)</f>
        <v>10</v>
      </c>
      <c r="M38" s="53" t="str">
        <f>IF('３区'!Q18=0,"",'３区'!Q18)</f>
        <v>0:43:27</v>
      </c>
      <c r="N38" s="51">
        <f>IF('３区'!R18=0,"",'３区'!R18)</f>
        <v>6</v>
      </c>
      <c r="O38" s="52" t="str">
        <f>IF('３区'!S18=0,"",'３区'!S18)</f>
        <v>14:50</v>
      </c>
      <c r="P38" s="38">
        <f>IF('３区'!T18=0,"",'３区'!T18)</f>
      </c>
      <c r="Q38" s="54">
        <f>IF('３区'!U18=0,"",'３区'!U18)</f>
        <v>8</v>
      </c>
      <c r="R38" s="53" t="str">
        <f>IF('４区'!Q18=0,"",'４区'!Q18)</f>
        <v>0:58:31</v>
      </c>
      <c r="S38" s="51">
        <f>IF('４区'!R18=0,"",'４区'!R18)</f>
        <v>7</v>
      </c>
      <c r="T38" s="52" t="str">
        <f>IF('４区'!S18=0,"",'４区'!S18)</f>
        <v>15:04</v>
      </c>
      <c r="U38" s="38">
        <f>IF('４区'!T18=0,"",'４区'!T18)</f>
      </c>
      <c r="V38" s="54">
        <f>IF('４区'!U18=0,"",'４区'!U18)</f>
        <v>8</v>
      </c>
      <c r="W38" s="53" t="str">
        <f>IF('５区'!Q18=0,"",'５区'!Q18)</f>
        <v>1:13:41</v>
      </c>
      <c r="X38" s="51">
        <f>IF('５区'!R18=0,"",'５区'!R18)</f>
        <v>6</v>
      </c>
      <c r="Y38" s="52" t="str">
        <f>IF('５区'!S18=0,"",'５区'!S18)</f>
        <v>15:10</v>
      </c>
      <c r="Z38" s="38">
        <f>IF('５区'!T18=0,"",'５区'!T18)</f>
      </c>
      <c r="AA38" s="54">
        <f>IF('５区'!U18=0,"",'５区'!U18)</f>
        <v>7</v>
      </c>
      <c r="AB38" s="53" t="str">
        <f>IF('６区'!Q18=0,"",'６区'!Q18)</f>
        <v>1:28:41</v>
      </c>
      <c r="AC38" s="51">
        <f>IF('６区'!R18=0,"",'６区'!R18)</f>
        <v>7</v>
      </c>
      <c r="AD38" s="52" t="str">
        <f>IF('６区'!S18=0,"",'６区'!S18)</f>
        <v>15:00</v>
      </c>
      <c r="AE38" s="38">
        <f>IF('６区'!T18=0,"",'６区'!T18)</f>
      </c>
      <c r="AF38" s="54">
        <f>IF('６区'!U18=0,"",'６区'!U18)</f>
        <v>8</v>
      </c>
      <c r="AG38" s="61"/>
      <c r="AH38" s="62">
        <f>AC38</f>
        <v>7</v>
      </c>
    </row>
    <row r="39" spans="1:34" s="5" customFormat="1" ht="13.5" customHeight="1">
      <c r="A39" s="166">
        <f>IF('登録'!A20=0,"",'登録'!A20)</f>
        <v>64</v>
      </c>
      <c r="B39" s="168" t="str">
        <f>IF('登録'!B20="","",'登録'!B20)</f>
        <v>赤　　池</v>
      </c>
      <c r="C39" s="35" t="str">
        <f>オーダー!L20</f>
        <v>中野　誉也②</v>
      </c>
      <c r="D39" s="36"/>
      <c r="E39" s="37"/>
      <c r="F39" s="38"/>
      <c r="G39" s="36"/>
      <c r="H39" s="58" t="str">
        <f>オーダー!M20</f>
        <v>熊谷　晃希②</v>
      </c>
      <c r="I39" s="55"/>
      <c r="J39" s="56"/>
      <c r="K39" s="57"/>
      <c r="L39" s="59"/>
      <c r="M39" s="58" t="str">
        <f>オーダー!N20</f>
        <v>柴田　和晃①</v>
      </c>
      <c r="N39" s="55"/>
      <c r="O39" s="56"/>
      <c r="P39" s="57"/>
      <c r="Q39" s="59"/>
      <c r="R39" s="58" t="str">
        <f>オーダー!O20</f>
        <v>中村　拓也②</v>
      </c>
      <c r="S39" s="55"/>
      <c r="T39" s="56"/>
      <c r="U39" s="57"/>
      <c r="V39" s="59"/>
      <c r="W39" s="58" t="str">
        <f>オーダー!P20</f>
        <v>三浦総一郎②</v>
      </c>
      <c r="X39" s="55"/>
      <c r="Y39" s="56"/>
      <c r="Z39" s="57"/>
      <c r="AA39" s="59"/>
      <c r="AB39" s="58" t="str">
        <f>オーダー!Q20</f>
        <v>吉村　一義②</v>
      </c>
      <c r="AC39" s="55"/>
      <c r="AD39" s="56"/>
      <c r="AE39" s="57"/>
      <c r="AF39" s="59"/>
      <c r="AG39" s="60" t="str">
        <f>AB40</f>
        <v>1:32:35</v>
      </c>
      <c r="AH39" s="63">
        <f>IF('６区'!AA19&lt;'最初に'!$U$16,"新",IF('６区'!AA19='最初に'!$U$16,"ﾀｲ",""))</f>
      </c>
    </row>
    <row r="40" spans="1:34" s="5" customFormat="1" ht="13.5" customHeight="1">
      <c r="A40" s="167" t="e">
        <f>IF(登録!#REF!=0,"",登録!#REF!)</f>
        <v>#REF!</v>
      </c>
      <c r="B40" s="169"/>
      <c r="C40" s="41" t="str">
        <f>IF('１区'!Q19=0,"",'１区'!Q19)</f>
        <v>0:14:15</v>
      </c>
      <c r="D40" s="20">
        <f>IF('１区'!R19=0,"",'１区'!R19)</f>
        <v>10</v>
      </c>
      <c r="E40" s="42" t="str">
        <f>IF('１区'!S19=0,"",'１区'!S19)</f>
        <v>14:15</v>
      </c>
      <c r="F40" s="43">
        <f>IF('１区'!T19=0,"",'１区'!T19)</f>
      </c>
      <c r="G40" s="43">
        <f>IF('１区'!U19=0,"",'１区'!U19)</f>
        <v>10</v>
      </c>
      <c r="H40" s="49" t="str">
        <f>IF('２区'!Q19=0,"",'２区'!Q19)</f>
        <v>0:29:03</v>
      </c>
      <c r="I40" s="20">
        <f>IF('２区'!R19=0,"",'２区'!R19)</f>
        <v>11</v>
      </c>
      <c r="J40" s="42" t="str">
        <f>IF('２区'!S19=0,"",'２区'!S19)</f>
        <v>14:48</v>
      </c>
      <c r="K40" s="43">
        <f>IF('２区'!T19=0,"",'２区'!T19)</f>
      </c>
      <c r="L40" s="50">
        <f>IF('２区'!U19=0,"",'２区'!U19)</f>
        <v>9</v>
      </c>
      <c r="M40" s="49" t="str">
        <f>IF('３区'!Q19=0,"",'３区'!Q19)</f>
        <v>0:44:08</v>
      </c>
      <c r="N40" s="20">
        <f>IF('３区'!R19=0,"",'３区'!R19)</f>
        <v>11</v>
      </c>
      <c r="O40" s="42" t="str">
        <f>IF('３区'!S19=0,"",'３区'!S19)</f>
        <v>15:05</v>
      </c>
      <c r="P40" s="43">
        <f>IF('３区'!T19=0,"",'３区'!T19)</f>
      </c>
      <c r="Q40" s="50">
        <f>IF('３区'!U19=0,"",'３区'!U19)</f>
        <v>11</v>
      </c>
      <c r="R40" s="49" t="str">
        <f>IF('４区'!Q19=0,"",'４区'!Q19)</f>
        <v>0:59:39</v>
      </c>
      <c r="S40" s="20">
        <f>IF('４区'!R19=0,"",'４区'!R19)</f>
        <v>11</v>
      </c>
      <c r="T40" s="42" t="str">
        <f>IF('４区'!S19=0,"",'４区'!S19)</f>
        <v>15:31</v>
      </c>
      <c r="U40" s="43">
        <f>IF('４区'!T19=0,"",'４区'!T19)</f>
      </c>
      <c r="V40" s="50">
        <f>IF('４区'!U19=0,"",'４区'!U19)</f>
        <v>13</v>
      </c>
      <c r="W40" s="49" t="str">
        <f>IF('５区'!Q19=0,"",'５区'!Q19)</f>
        <v>1:15:46</v>
      </c>
      <c r="X40" s="20">
        <f>IF('５区'!R19=0,"",'５区'!R19)</f>
        <v>11</v>
      </c>
      <c r="Y40" s="42" t="str">
        <f>IF('５区'!S19=0,"",'５区'!S19)</f>
        <v>16:07</v>
      </c>
      <c r="Z40" s="43">
        <f>IF('５区'!T19=0,"",'５区'!T19)</f>
      </c>
      <c r="AA40" s="50">
        <f>IF('５区'!U19=0,"",'５区'!U19)</f>
        <v>14</v>
      </c>
      <c r="AB40" s="49" t="str">
        <f>IF('６区'!Q19=0,"",'６区'!Q19)</f>
        <v>1:32:35</v>
      </c>
      <c r="AC40" s="20">
        <f>IF('６区'!R19=0,"",'６区'!R19)</f>
        <v>15</v>
      </c>
      <c r="AD40" s="42" t="str">
        <f>IF('６区'!S19=0,"",'６区'!S19)</f>
        <v>16:49</v>
      </c>
      <c r="AE40" s="43">
        <f>IF('６区'!T19=0,"",'６区'!T19)</f>
      </c>
      <c r="AF40" s="50">
        <f>IF('６区'!U19=0,"",'６区'!U19)</f>
        <v>16</v>
      </c>
      <c r="AG40" s="61"/>
      <c r="AH40" s="62">
        <f>AC40</f>
        <v>15</v>
      </c>
    </row>
    <row r="41" spans="1:34" s="5" customFormat="1" ht="13.5" customHeight="1">
      <c r="A41" s="166">
        <f>IF('登録'!A21=0,"",'登録'!A21)</f>
      </c>
      <c r="B41" s="168">
        <f>IF('登録'!B21="","",'登録'!B21)</f>
      </c>
      <c r="C41" s="35">
        <f>オーダー!L21</f>
      </c>
      <c r="D41" s="36"/>
      <c r="E41" s="37"/>
      <c r="F41" s="38"/>
      <c r="G41" s="36"/>
      <c r="H41" s="39">
        <f>オーダー!M21</f>
      </c>
      <c r="I41" s="36"/>
      <c r="J41" s="37"/>
      <c r="K41" s="38"/>
      <c r="L41" s="40"/>
      <c r="M41" s="39">
        <f>オーダー!N21</f>
      </c>
      <c r="N41" s="36"/>
      <c r="O41" s="37"/>
      <c r="P41" s="38"/>
      <c r="Q41" s="40"/>
      <c r="R41" s="39">
        <f>オーダー!O21</f>
      </c>
      <c r="S41" s="36"/>
      <c r="T41" s="37"/>
      <c r="U41" s="38"/>
      <c r="V41" s="40"/>
      <c r="W41" s="39">
        <f>オーダー!P21</f>
      </c>
      <c r="X41" s="36"/>
      <c r="Y41" s="37"/>
      <c r="Z41" s="38"/>
      <c r="AA41" s="40"/>
      <c r="AB41" s="39">
        <f>オーダー!Q21</f>
      </c>
      <c r="AC41" s="36"/>
      <c r="AD41" s="37"/>
      <c r="AE41" s="38"/>
      <c r="AF41" s="40"/>
      <c r="AG41" s="60">
        <f>AB42</f>
      </c>
      <c r="AH41" s="63" t="str">
        <f>IF('６区'!AA20&lt;'最初に'!$U$16,"新",IF('６区'!AA20='最初に'!$U$16,"ﾀｲ",""))</f>
        <v>新</v>
      </c>
    </row>
    <row r="42" spans="1:34" s="5" customFormat="1" ht="13.5" customHeight="1">
      <c r="A42" s="167" t="e">
        <f>IF(登録!#REF!=0,"",登録!#REF!)</f>
        <v>#REF!</v>
      </c>
      <c r="B42" s="169"/>
      <c r="C42" s="41">
        <f>IF('１区'!Q20=0,"",'１区'!Q20)</f>
      </c>
      <c r="D42" s="20">
        <f>IF('１区'!R20=0,"",'１区'!R20)</f>
      </c>
      <c r="E42" s="42">
        <f>IF('１区'!S20=0,"",'１区'!S20)</f>
      </c>
      <c r="F42" s="43">
        <f>IF('１区'!T20=0,"",'１区'!T20)</f>
      </c>
      <c r="G42" s="43">
        <f>IF('１区'!U20=0,"",'１区'!U20)</f>
      </c>
      <c r="H42" s="53">
        <f>IF('２区'!Q20=0,"",'２区'!Q20)</f>
      </c>
      <c r="I42" s="51">
        <f>IF('２区'!R20=0,"",'２区'!R20)</f>
      </c>
      <c r="J42" s="52">
        <f>IF('２区'!S20=0,"",'２区'!S20)</f>
      </c>
      <c r="K42" s="38">
        <f>IF('２区'!T20=0,"",'２区'!T20)</f>
      </c>
      <c r="L42" s="54">
        <f>IF('２区'!U20=0,"",'２区'!U20)</f>
      </c>
      <c r="M42" s="53">
        <f>IF('３区'!Q20=0,"",'３区'!Q20)</f>
      </c>
      <c r="N42" s="51">
        <f>IF('３区'!R20=0,"",'３区'!R20)</f>
      </c>
      <c r="O42" s="52">
        <f>IF('３区'!S20=0,"",'３区'!S20)</f>
      </c>
      <c r="P42" s="38">
        <f>IF('３区'!T20=0,"",'３区'!T20)</f>
      </c>
      <c r="Q42" s="54">
        <f>IF('３区'!U20=0,"",'３区'!U20)</f>
      </c>
      <c r="R42" s="53">
        <f>IF('４区'!Q20=0,"",'４区'!Q20)</f>
      </c>
      <c r="S42" s="51">
        <f>IF('４区'!R20=0,"",'４区'!R20)</f>
      </c>
      <c r="T42" s="52">
        <f>IF('４区'!S20=0,"",'４区'!S20)</f>
      </c>
      <c r="U42" s="38">
        <f>IF('４区'!T20=0,"",'４区'!T20)</f>
      </c>
      <c r="V42" s="54">
        <f>IF('４区'!U20=0,"",'４区'!U20)</f>
      </c>
      <c r="W42" s="53">
        <f>IF('５区'!Q20=0,"",'５区'!Q20)</f>
      </c>
      <c r="X42" s="51">
        <f>IF('５区'!R20=0,"",'５区'!R20)</f>
      </c>
      <c r="Y42" s="52">
        <f>IF('５区'!S20=0,"",'５区'!S20)</f>
      </c>
      <c r="Z42" s="38">
        <f>IF('５区'!T20=0,"",'５区'!T20)</f>
      </c>
      <c r="AA42" s="54">
        <f>IF('５区'!U20=0,"",'５区'!U20)</f>
      </c>
      <c r="AB42" s="53">
        <f>IF('６区'!Q20=0,"",'６区'!Q20)</f>
      </c>
      <c r="AC42" s="51">
        <f>IF('６区'!R20=0,"",'６区'!R20)</f>
      </c>
      <c r="AD42" s="52">
        <f>IF('６区'!S20=0,"",'６区'!S20)</f>
      </c>
      <c r="AE42" s="38">
        <f>IF('６区'!T20=0,"",'６区'!T20)</f>
      </c>
      <c r="AF42" s="54">
        <f>IF('６区'!U20=0,"",'６区'!U20)</f>
      </c>
      <c r="AG42" s="61"/>
      <c r="AH42" s="62">
        <f>AC42</f>
      </c>
    </row>
    <row r="43" spans="1:34" s="5" customFormat="1" ht="13.5" customHeight="1">
      <c r="A43" s="166">
        <f>IF('登録'!A22=0,"",'登録'!A22)</f>
      </c>
      <c r="B43" s="168">
        <f>IF('登録'!B22="","",'登録'!B22)</f>
      </c>
      <c r="C43" s="35">
        <f>オーダー!L22</f>
      </c>
      <c r="D43" s="36"/>
      <c r="E43" s="37"/>
      <c r="F43" s="38"/>
      <c r="G43" s="36"/>
      <c r="H43" s="58">
        <f>オーダー!M22</f>
      </c>
      <c r="I43" s="55"/>
      <c r="J43" s="56"/>
      <c r="K43" s="57"/>
      <c r="L43" s="59"/>
      <c r="M43" s="58">
        <f>オーダー!N22</f>
      </c>
      <c r="N43" s="55"/>
      <c r="O43" s="56"/>
      <c r="P43" s="57"/>
      <c r="Q43" s="59"/>
      <c r="R43" s="58">
        <f>オーダー!O22</f>
      </c>
      <c r="S43" s="55"/>
      <c r="T43" s="56"/>
      <c r="U43" s="57"/>
      <c r="V43" s="59"/>
      <c r="W43" s="58">
        <f>オーダー!P22</f>
      </c>
      <c r="X43" s="55"/>
      <c r="Y43" s="56"/>
      <c r="Z43" s="57"/>
      <c r="AA43" s="59"/>
      <c r="AB43" s="58">
        <f>オーダー!Q22</f>
      </c>
      <c r="AC43" s="55"/>
      <c r="AD43" s="56"/>
      <c r="AE43" s="57"/>
      <c r="AF43" s="59"/>
      <c r="AG43" s="60">
        <f>AB44</f>
      </c>
      <c r="AH43" s="63" t="str">
        <f>IF('６区'!AA21&lt;'最初に'!$U$16,"新",IF('６区'!AA21='最初に'!$U$16,"ﾀｲ",""))</f>
        <v>新</v>
      </c>
    </row>
    <row r="44" spans="1:34" s="5" customFormat="1" ht="13.5" customHeight="1">
      <c r="A44" s="167" t="e">
        <f>IF(登録!#REF!=0,"",登録!#REF!)</f>
        <v>#REF!</v>
      </c>
      <c r="B44" s="169"/>
      <c r="C44" s="41">
        <f>IF('１区'!Q21=0,"",'１区'!Q21)</f>
      </c>
      <c r="D44" s="20">
        <f>IF('１区'!R21=0,"",'１区'!R21)</f>
      </c>
      <c r="E44" s="42">
        <f>IF('１区'!S21=0,"",'１区'!S21)</f>
      </c>
      <c r="F44" s="43">
        <f>IF('１区'!T21=0,"",'１区'!T21)</f>
      </c>
      <c r="G44" s="43">
        <f>IF('１区'!U21=0,"",'１区'!U21)</f>
      </c>
      <c r="H44" s="49">
        <f>IF('２区'!Q21=0,"",'２区'!Q21)</f>
      </c>
      <c r="I44" s="20">
        <f>IF('２区'!R21=0,"",'２区'!R21)</f>
      </c>
      <c r="J44" s="42">
        <f>IF('２区'!S21=0,"",'２区'!S21)</f>
      </c>
      <c r="K44" s="43">
        <f>IF('２区'!T21=0,"",'２区'!T21)</f>
      </c>
      <c r="L44" s="50">
        <f>IF('２区'!U21=0,"",'２区'!U21)</f>
      </c>
      <c r="M44" s="49">
        <f>IF('３区'!Q21=0,"",'３区'!Q21)</f>
      </c>
      <c r="N44" s="20">
        <f>IF('３区'!R21=0,"",'３区'!R21)</f>
      </c>
      <c r="O44" s="42">
        <f>IF('３区'!S21=0,"",'３区'!S21)</f>
      </c>
      <c r="P44" s="43">
        <f>IF('３区'!T21=0,"",'３区'!T21)</f>
      </c>
      <c r="Q44" s="50">
        <f>IF('３区'!U21=0,"",'３区'!U21)</f>
      </c>
      <c r="R44" s="49">
        <f>IF('４区'!Q21=0,"",'４区'!Q21)</f>
      </c>
      <c r="S44" s="20">
        <f>IF('４区'!R21=0,"",'４区'!R21)</f>
      </c>
      <c r="T44" s="42">
        <f>IF('４区'!S21=0,"",'４区'!S21)</f>
      </c>
      <c r="U44" s="43">
        <f>IF('４区'!T21=0,"",'４区'!T21)</f>
      </c>
      <c r="V44" s="50">
        <f>IF('４区'!U21=0,"",'４区'!U21)</f>
      </c>
      <c r="W44" s="49">
        <f>IF('５区'!Q21=0,"",'５区'!Q21)</f>
      </c>
      <c r="X44" s="20">
        <f>IF('５区'!R21=0,"",'５区'!R21)</f>
      </c>
      <c r="Y44" s="42">
        <f>IF('５区'!S21=0,"",'５区'!S21)</f>
      </c>
      <c r="Z44" s="43">
        <f>IF('５区'!T21=0,"",'５区'!T21)</f>
      </c>
      <c r="AA44" s="50">
        <f>IF('５区'!U21=0,"",'５区'!U21)</f>
      </c>
      <c r="AB44" s="49">
        <f>IF('６区'!Q21=0,"",'６区'!Q21)</f>
      </c>
      <c r="AC44" s="20">
        <f>IF('６区'!R21=0,"",'６区'!R21)</f>
      </c>
      <c r="AD44" s="42">
        <f>IF('６区'!S21=0,"",'６区'!S21)</f>
      </c>
      <c r="AE44" s="43">
        <f>IF('６区'!T21=0,"",'６区'!T21)</f>
      </c>
      <c r="AF44" s="50">
        <f>IF('６区'!U21=0,"",'６区'!U21)</f>
      </c>
      <c r="AG44" s="61"/>
      <c r="AH44" s="62">
        <f>AC44</f>
      </c>
    </row>
    <row r="45" spans="1:34" s="5" customFormat="1" ht="13.5" customHeight="1">
      <c r="A45" s="166">
        <f>IF('登録'!A23=0,"",'登録'!A23)</f>
      </c>
      <c r="B45" s="168">
        <f>IF('登録'!B23="","",'登録'!B23)</f>
      </c>
      <c r="C45" s="35">
        <f>オーダー!L23</f>
      </c>
      <c r="D45" s="36"/>
      <c r="E45" s="37"/>
      <c r="F45" s="38"/>
      <c r="G45" s="36"/>
      <c r="H45" s="39">
        <f>オーダー!M23</f>
      </c>
      <c r="I45" s="36"/>
      <c r="J45" s="37"/>
      <c r="K45" s="38"/>
      <c r="L45" s="40"/>
      <c r="M45" s="39">
        <f>オーダー!N23</f>
      </c>
      <c r="N45" s="36"/>
      <c r="O45" s="37"/>
      <c r="P45" s="38"/>
      <c r="Q45" s="40"/>
      <c r="R45" s="39">
        <f>オーダー!O23</f>
      </c>
      <c r="S45" s="36"/>
      <c r="T45" s="37"/>
      <c r="U45" s="38"/>
      <c r="V45" s="40"/>
      <c r="W45" s="39">
        <f>オーダー!P23</f>
      </c>
      <c r="X45" s="36"/>
      <c r="Y45" s="37"/>
      <c r="Z45" s="38"/>
      <c r="AA45" s="40"/>
      <c r="AB45" s="39">
        <f>オーダー!Q23</f>
      </c>
      <c r="AC45" s="36"/>
      <c r="AD45" s="37"/>
      <c r="AE45" s="38"/>
      <c r="AF45" s="40"/>
      <c r="AG45" s="60">
        <f>AB46</f>
      </c>
      <c r="AH45" s="63" t="str">
        <f>IF('６区'!AA22&lt;'最初に'!$U$16,"新",IF('６区'!AA22='最初に'!$U$16,"ﾀｲ",""))</f>
        <v>新</v>
      </c>
    </row>
    <row r="46" spans="1:34" s="5" customFormat="1" ht="13.5" customHeight="1">
      <c r="A46" s="167" t="e">
        <f>IF(登録!#REF!=0,"",登録!#REF!)</f>
        <v>#REF!</v>
      </c>
      <c r="B46" s="169"/>
      <c r="C46" s="41">
        <f>IF('１区'!Q22=0,"",'１区'!Q22)</f>
      </c>
      <c r="D46" s="20">
        <f>IF('１区'!R22=0,"",'１区'!R22)</f>
      </c>
      <c r="E46" s="42">
        <f>IF('１区'!S22=0,"",'１区'!S22)</f>
      </c>
      <c r="F46" s="43">
        <f>IF('１区'!T22=0,"",'１区'!T22)</f>
      </c>
      <c r="G46" s="43">
        <f>IF('１区'!U22=0,"",'１区'!U22)</f>
      </c>
      <c r="H46" s="53">
        <f>IF('２区'!Q22=0,"",'２区'!Q22)</f>
      </c>
      <c r="I46" s="51">
        <f>IF('２区'!R22=0,"",'２区'!R22)</f>
      </c>
      <c r="J46" s="52">
        <f>IF('２区'!S22=0,"",'２区'!S22)</f>
      </c>
      <c r="K46" s="38">
        <f>IF('２区'!T22=0,"",'２区'!T22)</f>
      </c>
      <c r="L46" s="54">
        <f>IF('２区'!U22=0,"",'２区'!U22)</f>
      </c>
      <c r="M46" s="53">
        <f>IF('３区'!Q22=0,"",'３区'!Q22)</f>
      </c>
      <c r="N46" s="51">
        <f>IF('３区'!R22=0,"",'３区'!R22)</f>
      </c>
      <c r="O46" s="52">
        <f>IF('３区'!S22=0,"",'３区'!S22)</f>
      </c>
      <c r="P46" s="38">
        <f>IF('３区'!T22=0,"",'３区'!T22)</f>
      </c>
      <c r="Q46" s="54">
        <f>IF('３区'!U22=0,"",'３区'!U22)</f>
      </c>
      <c r="R46" s="53">
        <f>IF('４区'!Q22=0,"",'４区'!Q22)</f>
      </c>
      <c r="S46" s="51">
        <f>IF('４区'!R22=0,"",'４区'!R22)</f>
      </c>
      <c r="T46" s="52">
        <f>IF('４区'!S22=0,"",'４区'!S22)</f>
      </c>
      <c r="U46" s="38">
        <f>IF('４区'!T22=0,"",'４区'!T22)</f>
      </c>
      <c r="V46" s="54">
        <f>IF('４区'!U22=0,"",'４区'!U22)</f>
      </c>
      <c r="W46" s="53">
        <f>IF('５区'!Q22=0,"",'５区'!Q22)</f>
      </c>
      <c r="X46" s="51">
        <f>IF('５区'!R22=0,"",'５区'!R22)</f>
      </c>
      <c r="Y46" s="52">
        <f>IF('５区'!S22=0,"",'５区'!S22)</f>
      </c>
      <c r="Z46" s="38">
        <f>IF('５区'!T22=0,"",'５区'!T22)</f>
      </c>
      <c r="AA46" s="54">
        <f>IF('５区'!U22=0,"",'５区'!U22)</f>
      </c>
      <c r="AB46" s="53">
        <f>IF('６区'!Q22=0,"",'６区'!Q22)</f>
      </c>
      <c r="AC46" s="51">
        <f>IF('６区'!R22=0,"",'６区'!R22)</f>
      </c>
      <c r="AD46" s="52">
        <f>IF('６区'!S22=0,"",'６区'!S22)</f>
      </c>
      <c r="AE46" s="38">
        <f>IF('６区'!T22=0,"",'６区'!T22)</f>
      </c>
      <c r="AF46" s="54">
        <f>IF('６区'!U22=0,"",'６区'!U22)</f>
      </c>
      <c r="AG46" s="61"/>
      <c r="AH46" s="62">
        <f>AC46</f>
      </c>
    </row>
    <row r="47" spans="1:34" s="5" customFormat="1" ht="13.5" customHeight="1">
      <c r="A47" s="166">
        <f>IF('登録'!A24=0,"",'登録'!A24)</f>
      </c>
      <c r="B47" s="168">
        <f>IF('登録'!B24="","",'登録'!B24)</f>
      </c>
      <c r="C47" s="35">
        <f>オーダー!L24</f>
      </c>
      <c r="D47" s="36"/>
      <c r="E47" s="37"/>
      <c r="F47" s="38"/>
      <c r="G47" s="36"/>
      <c r="H47" s="58">
        <f>オーダー!M24</f>
      </c>
      <c r="I47" s="55"/>
      <c r="J47" s="56"/>
      <c r="K47" s="57"/>
      <c r="L47" s="59"/>
      <c r="M47" s="58">
        <f>オーダー!N24</f>
      </c>
      <c r="N47" s="55"/>
      <c r="O47" s="56"/>
      <c r="P47" s="57"/>
      <c r="Q47" s="59"/>
      <c r="R47" s="58">
        <f>オーダー!O24</f>
      </c>
      <c r="S47" s="55"/>
      <c r="T47" s="56"/>
      <c r="U47" s="57"/>
      <c r="V47" s="59"/>
      <c r="W47" s="58">
        <f>オーダー!P24</f>
      </c>
      <c r="X47" s="55"/>
      <c r="Y47" s="56"/>
      <c r="Z47" s="57"/>
      <c r="AA47" s="59"/>
      <c r="AB47" s="58">
        <f>オーダー!Q24</f>
      </c>
      <c r="AC47" s="55"/>
      <c r="AD47" s="56"/>
      <c r="AE47" s="57"/>
      <c r="AF47" s="59"/>
      <c r="AG47" s="60">
        <f>AB48</f>
      </c>
      <c r="AH47" s="63" t="str">
        <f>IF('６区'!AA23&lt;'最初に'!$U$16,"新",IF('６区'!AA23='最初に'!$U$16,"ﾀｲ",""))</f>
        <v>新</v>
      </c>
    </row>
    <row r="48" spans="1:34" s="5" customFormat="1" ht="13.5" customHeight="1">
      <c r="A48" s="167" t="e">
        <f>IF(登録!#REF!=0,"",登録!#REF!)</f>
        <v>#REF!</v>
      </c>
      <c r="B48" s="169"/>
      <c r="C48" s="41">
        <f>IF('１区'!Q23=0,"",'１区'!Q23)</f>
      </c>
      <c r="D48" s="20">
        <f>IF('１区'!R23=0,"",'１区'!R23)</f>
      </c>
      <c r="E48" s="42">
        <f>IF('１区'!S23=0,"",'１区'!S23)</f>
      </c>
      <c r="F48" s="43">
        <f>IF('１区'!T23=0,"",'１区'!T23)</f>
      </c>
      <c r="G48" s="43">
        <f>IF('１区'!U23=0,"",'１区'!U23)</f>
      </c>
      <c r="H48" s="49">
        <f>IF('２区'!Q23=0,"",'２区'!Q23)</f>
      </c>
      <c r="I48" s="20">
        <f>IF('２区'!R23=0,"",'２区'!R23)</f>
      </c>
      <c r="J48" s="42">
        <f>IF('２区'!S23=0,"",'２区'!S23)</f>
      </c>
      <c r="K48" s="43">
        <f>IF('２区'!T23=0,"",'２区'!T23)</f>
      </c>
      <c r="L48" s="50">
        <f>IF('２区'!U23=0,"",'２区'!U23)</f>
      </c>
      <c r="M48" s="49">
        <f>IF('３区'!Q23=0,"",'３区'!Q23)</f>
      </c>
      <c r="N48" s="20">
        <f>IF('３区'!R23=0,"",'３区'!R23)</f>
      </c>
      <c r="O48" s="42">
        <f>IF('３区'!S23=0,"",'３区'!S23)</f>
      </c>
      <c r="P48" s="43">
        <f>IF('３区'!T23=0,"",'３区'!T23)</f>
      </c>
      <c r="Q48" s="50">
        <f>IF('３区'!U23=0,"",'３区'!U23)</f>
      </c>
      <c r="R48" s="49">
        <f>IF('４区'!Q23=0,"",'４区'!Q23)</f>
      </c>
      <c r="S48" s="20">
        <f>IF('４区'!R23=0,"",'４区'!R23)</f>
      </c>
      <c r="T48" s="42">
        <f>IF('４区'!S23=0,"",'４区'!S23)</f>
      </c>
      <c r="U48" s="43">
        <f>IF('４区'!T23=0,"",'４区'!T23)</f>
      </c>
      <c r="V48" s="50">
        <f>IF('４区'!U23=0,"",'４区'!U23)</f>
      </c>
      <c r="W48" s="49">
        <f>IF('５区'!Q23=0,"",'５区'!Q23)</f>
      </c>
      <c r="X48" s="20">
        <f>IF('５区'!R23=0,"",'５区'!R23)</f>
      </c>
      <c r="Y48" s="42">
        <f>IF('５区'!S23=0,"",'５区'!S23)</f>
      </c>
      <c r="Z48" s="43">
        <f>IF('５区'!T23=0,"",'５区'!T23)</f>
      </c>
      <c r="AA48" s="50">
        <f>IF('５区'!U23=0,"",'５区'!U23)</f>
      </c>
      <c r="AB48" s="49">
        <f>IF('６区'!Q23=0,"",'６区'!Q23)</f>
      </c>
      <c r="AC48" s="20">
        <f>IF('６区'!R23=0,"",'６区'!R23)</f>
      </c>
      <c r="AD48" s="42">
        <f>IF('６区'!S23=0,"",'６区'!S23)</f>
      </c>
      <c r="AE48" s="43">
        <f>IF('６区'!T23=0,"",'６区'!T23)</f>
      </c>
      <c r="AF48" s="50">
        <f>IF('６区'!U23=0,"",'６区'!U23)</f>
      </c>
      <c r="AG48" s="61"/>
      <c r="AH48" s="62">
        <f>AC48</f>
      </c>
    </row>
    <row r="49" spans="1:34" s="5" customFormat="1" ht="13.5" customHeight="1">
      <c r="A49" s="166">
        <f>IF('登録'!A25=0,"",'登録'!A25)</f>
      </c>
      <c r="B49" s="168">
        <f>IF('登録'!B25="","",'登録'!B25)</f>
      </c>
      <c r="C49" s="35">
        <f>オーダー!L25</f>
      </c>
      <c r="D49" s="36"/>
      <c r="E49" s="37"/>
      <c r="F49" s="38"/>
      <c r="G49" s="36"/>
      <c r="H49" s="39">
        <f>オーダー!M25</f>
      </c>
      <c r="I49" s="36"/>
      <c r="J49" s="37"/>
      <c r="K49" s="38"/>
      <c r="L49" s="40"/>
      <c r="M49" s="39">
        <f>オーダー!N25</f>
      </c>
      <c r="N49" s="36"/>
      <c r="O49" s="37"/>
      <c r="P49" s="38"/>
      <c r="Q49" s="40"/>
      <c r="R49" s="39">
        <f>オーダー!O25</f>
      </c>
      <c r="S49" s="36"/>
      <c r="T49" s="37"/>
      <c r="U49" s="38"/>
      <c r="V49" s="40"/>
      <c r="W49" s="39">
        <f>オーダー!P25</f>
      </c>
      <c r="X49" s="36"/>
      <c r="Y49" s="37"/>
      <c r="Z49" s="38"/>
      <c r="AA49" s="40"/>
      <c r="AB49" s="39">
        <f>オーダー!Q25</f>
      </c>
      <c r="AC49" s="36"/>
      <c r="AD49" s="37"/>
      <c r="AE49" s="38"/>
      <c r="AF49" s="40"/>
      <c r="AG49" s="60">
        <f>AB50</f>
      </c>
      <c r="AH49" s="63" t="str">
        <f>IF('６区'!AA24&lt;'最初に'!$U$16,"新",IF('６区'!AA24='最初に'!$U$16,"ﾀｲ",""))</f>
        <v>新</v>
      </c>
    </row>
    <row r="50" spans="1:34" s="5" customFormat="1" ht="13.5" customHeight="1">
      <c r="A50" s="167" t="e">
        <f>IF(登録!#REF!=0,"",登録!#REF!)</f>
        <v>#REF!</v>
      </c>
      <c r="B50" s="169"/>
      <c r="C50" s="41">
        <f>IF('１区'!Q24=0,"",'１区'!Q24)</f>
      </c>
      <c r="D50" s="20">
        <f>IF('１区'!R24=0,"",'１区'!R24)</f>
      </c>
      <c r="E50" s="42">
        <f>IF('１区'!S24=0,"",'１区'!S24)</f>
      </c>
      <c r="F50" s="43">
        <f>IF('１区'!T24=0,"",'１区'!T24)</f>
      </c>
      <c r="G50" s="43">
        <f>IF('１区'!U24=0,"",'１区'!U24)</f>
      </c>
      <c r="H50" s="53">
        <f>IF('２区'!Q24=0,"",'２区'!Q24)</f>
      </c>
      <c r="I50" s="51">
        <f>IF('２区'!R24=0,"",'２区'!R24)</f>
      </c>
      <c r="J50" s="52">
        <f>IF('２区'!S24=0,"",'２区'!S24)</f>
      </c>
      <c r="K50" s="38">
        <f>IF('２区'!T24=0,"",'２区'!T24)</f>
      </c>
      <c r="L50" s="54">
        <f>IF('２区'!U24=0,"",'２区'!U24)</f>
      </c>
      <c r="M50" s="53">
        <f>IF('３区'!Q24=0,"",'３区'!Q24)</f>
      </c>
      <c r="N50" s="51">
        <f>IF('３区'!R24=0,"",'３区'!R24)</f>
      </c>
      <c r="O50" s="52">
        <f>IF('３区'!S24=0,"",'３区'!S24)</f>
      </c>
      <c r="P50" s="38">
        <f>IF('３区'!T24=0,"",'３区'!T24)</f>
      </c>
      <c r="Q50" s="54">
        <f>IF('３区'!U24=0,"",'３区'!U24)</f>
      </c>
      <c r="R50" s="53">
        <f>IF('４区'!Q24=0,"",'４区'!Q24)</f>
      </c>
      <c r="S50" s="51">
        <f>IF('４区'!R24=0,"",'４区'!R24)</f>
      </c>
      <c r="T50" s="52">
        <f>IF('４区'!S24=0,"",'４区'!S24)</f>
      </c>
      <c r="U50" s="38">
        <f>IF('４区'!T24=0,"",'４区'!T24)</f>
      </c>
      <c r="V50" s="54">
        <f>IF('４区'!U24=0,"",'４区'!U24)</f>
      </c>
      <c r="W50" s="53">
        <f>IF('５区'!Q24=0,"",'５区'!Q24)</f>
      </c>
      <c r="X50" s="51">
        <f>IF('５区'!R24=0,"",'５区'!R24)</f>
      </c>
      <c r="Y50" s="52">
        <f>IF('５区'!S24=0,"",'５区'!S24)</f>
      </c>
      <c r="Z50" s="38">
        <f>IF('５区'!T24=0,"",'５区'!T24)</f>
      </c>
      <c r="AA50" s="54">
        <f>IF('５区'!U24=0,"",'５区'!U24)</f>
      </c>
      <c r="AB50" s="53">
        <f>IF('６区'!Q24=0,"",'６区'!Q24)</f>
      </c>
      <c r="AC50" s="51">
        <f>IF('６区'!R24=0,"",'６区'!R24)</f>
      </c>
      <c r="AD50" s="52">
        <f>IF('６区'!S24=0,"",'６区'!S24)</f>
      </c>
      <c r="AE50" s="38">
        <f>IF('６区'!T24=0,"",'６区'!T24)</f>
      </c>
      <c r="AF50" s="54">
        <f>IF('６区'!U24=0,"",'６区'!U24)</f>
      </c>
      <c r="AG50" s="61"/>
      <c r="AH50" s="62">
        <f>AC50</f>
      </c>
    </row>
    <row r="51" spans="1:34" s="5" customFormat="1" ht="13.5" customHeight="1">
      <c r="A51" s="166">
        <f>IF('登録'!A26=0,"",'登録'!A26)</f>
      </c>
      <c r="B51" s="168">
        <f>IF('登録'!B26="","",'登録'!B26)</f>
      </c>
      <c r="C51" s="35">
        <f>オーダー!L26</f>
      </c>
      <c r="D51" s="36"/>
      <c r="E51" s="37"/>
      <c r="F51" s="38"/>
      <c r="G51" s="36"/>
      <c r="H51" s="58">
        <f>オーダー!M26</f>
      </c>
      <c r="I51" s="55"/>
      <c r="J51" s="56"/>
      <c r="K51" s="57"/>
      <c r="L51" s="59"/>
      <c r="M51" s="58">
        <f>オーダー!N26</f>
      </c>
      <c r="N51" s="55"/>
      <c r="O51" s="56"/>
      <c r="P51" s="57"/>
      <c r="Q51" s="59"/>
      <c r="R51" s="58">
        <f>オーダー!O26</f>
      </c>
      <c r="S51" s="55"/>
      <c r="T51" s="56"/>
      <c r="U51" s="57"/>
      <c r="V51" s="59"/>
      <c r="W51" s="58">
        <f>オーダー!P26</f>
      </c>
      <c r="X51" s="55"/>
      <c r="Y51" s="56"/>
      <c r="Z51" s="57"/>
      <c r="AA51" s="59"/>
      <c r="AB51" s="58">
        <f>オーダー!Q26</f>
      </c>
      <c r="AC51" s="55"/>
      <c r="AD51" s="56"/>
      <c r="AE51" s="57"/>
      <c r="AF51" s="59"/>
      <c r="AG51" s="60">
        <f>AB52</f>
      </c>
      <c r="AH51" s="63" t="str">
        <f>IF('６区'!AA25&lt;'最初に'!$U$16,"新",IF('６区'!AA25='最初に'!$U$16,"ﾀｲ",""))</f>
        <v>新</v>
      </c>
    </row>
    <row r="52" spans="1:34" s="5" customFormat="1" ht="13.5" customHeight="1">
      <c r="A52" s="167" t="e">
        <f>IF(登録!#REF!=0,"",登録!#REF!)</f>
        <v>#REF!</v>
      </c>
      <c r="B52" s="169"/>
      <c r="C52" s="41">
        <f>IF('１区'!Q25=0,"",'１区'!Q25)</f>
      </c>
      <c r="D52" s="20">
        <f>IF('１区'!R25=0,"",'１区'!R25)</f>
      </c>
      <c r="E52" s="42">
        <f>IF('１区'!S25=0,"",'１区'!S25)</f>
      </c>
      <c r="F52" s="43">
        <f>IF('１区'!T25=0,"",'１区'!T25)</f>
      </c>
      <c r="G52" s="43">
        <f>IF('１区'!U25=0,"",'１区'!U25)</f>
      </c>
      <c r="H52" s="49">
        <f>IF('２区'!Q25=0,"",'２区'!Q25)</f>
      </c>
      <c r="I52" s="20">
        <f>IF('２区'!R25=0,"",'２区'!R25)</f>
      </c>
      <c r="J52" s="42">
        <f>IF('２区'!S25=0,"",'２区'!S25)</f>
      </c>
      <c r="K52" s="43">
        <f>IF('２区'!T25=0,"",'２区'!T25)</f>
      </c>
      <c r="L52" s="50">
        <f>IF('２区'!U25=0,"",'２区'!U25)</f>
      </c>
      <c r="M52" s="49">
        <f>IF('３区'!Q25=0,"",'３区'!Q25)</f>
      </c>
      <c r="N52" s="20">
        <f>IF('３区'!R25=0,"",'３区'!R25)</f>
      </c>
      <c r="O52" s="42">
        <f>IF('３区'!S25=0,"",'３区'!S25)</f>
      </c>
      <c r="P52" s="43">
        <f>IF('３区'!T25=0,"",'３区'!T25)</f>
      </c>
      <c r="Q52" s="50">
        <f>IF('３区'!U25=0,"",'３区'!U25)</f>
      </c>
      <c r="R52" s="49">
        <f>IF('４区'!Q25=0,"",'４区'!Q25)</f>
      </c>
      <c r="S52" s="20">
        <f>IF('４区'!R25=0,"",'４区'!R25)</f>
      </c>
      <c r="T52" s="42">
        <f>IF('４区'!S25=0,"",'４区'!S25)</f>
      </c>
      <c r="U52" s="43">
        <f>IF('４区'!T25=0,"",'４区'!T25)</f>
      </c>
      <c r="V52" s="50">
        <f>IF('４区'!U25=0,"",'４区'!U25)</f>
      </c>
      <c r="W52" s="49">
        <f>IF('５区'!Q25=0,"",'５区'!Q25)</f>
      </c>
      <c r="X52" s="20">
        <f>IF('５区'!R25=0,"",'５区'!R25)</f>
      </c>
      <c r="Y52" s="42">
        <f>IF('５区'!S25=0,"",'５区'!S25)</f>
      </c>
      <c r="Z52" s="43">
        <f>IF('５区'!T25=0,"",'５区'!T25)</f>
      </c>
      <c r="AA52" s="50">
        <f>IF('５区'!U25=0,"",'５区'!U25)</f>
      </c>
      <c r="AB52" s="49">
        <f>IF('６区'!Q25=0,"",'６区'!Q25)</f>
      </c>
      <c r="AC52" s="20">
        <f>IF('６区'!R25=0,"",'６区'!R25)</f>
      </c>
      <c r="AD52" s="42">
        <f>IF('６区'!S25=0,"",'６区'!S25)</f>
      </c>
      <c r="AE52" s="43">
        <f>IF('６区'!T25=0,"",'６区'!T25)</f>
      </c>
      <c r="AF52" s="50">
        <f>IF('６区'!U25=0,"",'６区'!U25)</f>
      </c>
      <c r="AG52" s="61"/>
      <c r="AH52" s="62">
        <f>AC52</f>
      </c>
    </row>
    <row r="53" spans="1:34" s="5" customFormat="1" ht="13.5" customHeight="1">
      <c r="A53" s="166">
        <f>IF('登録'!A27=0,"",'登録'!A27)</f>
      </c>
      <c r="B53" s="168">
        <f>IF('登録'!B27="","",'登録'!B27)</f>
      </c>
      <c r="C53" s="35">
        <f>オーダー!L27</f>
      </c>
      <c r="D53" s="36"/>
      <c r="E53" s="37"/>
      <c r="F53" s="38"/>
      <c r="G53" s="36"/>
      <c r="H53" s="39">
        <f>オーダー!M27</f>
      </c>
      <c r="I53" s="36"/>
      <c r="J53" s="37"/>
      <c r="K53" s="38"/>
      <c r="L53" s="40"/>
      <c r="M53" s="39">
        <f>オーダー!N27</f>
      </c>
      <c r="N53" s="36"/>
      <c r="O53" s="37"/>
      <c r="P53" s="38"/>
      <c r="Q53" s="40"/>
      <c r="R53" s="39">
        <f>オーダー!O27</f>
      </c>
      <c r="S53" s="36"/>
      <c r="T53" s="37"/>
      <c r="U53" s="38"/>
      <c r="V53" s="40"/>
      <c r="W53" s="39">
        <f>オーダー!P27</f>
      </c>
      <c r="X53" s="36"/>
      <c r="Y53" s="37"/>
      <c r="Z53" s="38"/>
      <c r="AA53" s="40"/>
      <c r="AB53" s="39">
        <f>オーダー!Q27</f>
      </c>
      <c r="AC53" s="36"/>
      <c r="AD53" s="37"/>
      <c r="AE53" s="38"/>
      <c r="AF53" s="40"/>
      <c r="AG53" s="60">
        <f>AB54</f>
      </c>
      <c r="AH53" s="63" t="str">
        <f>IF('６区'!AA26&lt;'最初に'!$U$16,"新",IF('６区'!AA26='最初に'!$U$16,"ﾀｲ",""))</f>
        <v>新</v>
      </c>
    </row>
    <row r="54" spans="1:34" s="5" customFormat="1" ht="13.5" customHeight="1">
      <c r="A54" s="167" t="e">
        <f>IF(登録!#REF!=0,"",登録!#REF!)</f>
        <v>#REF!</v>
      </c>
      <c r="B54" s="169"/>
      <c r="C54" s="41">
        <f>IF('１区'!Q26=0,"",'１区'!Q26)</f>
      </c>
      <c r="D54" s="20">
        <f>IF('１区'!R26=0,"",'１区'!R26)</f>
      </c>
      <c r="E54" s="42">
        <f>IF('１区'!S26=0,"",'１区'!S26)</f>
      </c>
      <c r="F54" s="43">
        <f>IF('１区'!T26=0,"",'１区'!T26)</f>
      </c>
      <c r="G54" s="43">
        <f>IF('１区'!U26=0,"",'１区'!U26)</f>
      </c>
      <c r="H54" s="53">
        <f>IF('２区'!Q26=0,"",'２区'!Q26)</f>
      </c>
      <c r="I54" s="51">
        <f>IF('２区'!R26=0,"",'２区'!R26)</f>
      </c>
      <c r="J54" s="52">
        <f>IF('２区'!S26=0,"",'２区'!S26)</f>
      </c>
      <c r="K54" s="38">
        <f>IF('２区'!T26=0,"",'２区'!T26)</f>
      </c>
      <c r="L54" s="54">
        <f>IF('２区'!U26=0,"",'２区'!U26)</f>
      </c>
      <c r="M54" s="53">
        <f>IF('３区'!Q26=0,"",'３区'!Q26)</f>
      </c>
      <c r="N54" s="51">
        <f>IF('３区'!R26=0,"",'３区'!R26)</f>
      </c>
      <c r="O54" s="52">
        <f>IF('３区'!S26=0,"",'３区'!S26)</f>
      </c>
      <c r="P54" s="38">
        <f>IF('３区'!T26=0,"",'３区'!T26)</f>
      </c>
      <c r="Q54" s="54">
        <f>IF('３区'!U26=0,"",'３区'!U26)</f>
      </c>
      <c r="R54" s="53">
        <f>IF('４区'!Q26=0,"",'４区'!Q26)</f>
      </c>
      <c r="S54" s="51">
        <f>IF('４区'!R26=0,"",'４区'!R26)</f>
      </c>
      <c r="T54" s="52">
        <f>IF('４区'!S26=0,"",'４区'!S26)</f>
      </c>
      <c r="U54" s="38">
        <f>IF('４区'!T26=0,"",'４区'!T26)</f>
      </c>
      <c r="V54" s="54">
        <f>IF('４区'!U26=0,"",'４区'!U26)</f>
      </c>
      <c r="W54" s="53">
        <f>IF('５区'!Q26=0,"",'５区'!Q26)</f>
      </c>
      <c r="X54" s="51">
        <f>IF('５区'!R26=0,"",'５区'!R26)</f>
      </c>
      <c r="Y54" s="52">
        <f>IF('５区'!S26=0,"",'５区'!S26)</f>
      </c>
      <c r="Z54" s="38">
        <f>IF('５区'!T26=0,"",'５区'!T26)</f>
      </c>
      <c r="AA54" s="54">
        <f>IF('５区'!U26=0,"",'５区'!U26)</f>
      </c>
      <c r="AB54" s="53">
        <f>IF('６区'!Q26=0,"",'６区'!Q26)</f>
      </c>
      <c r="AC54" s="51">
        <f>IF('６区'!R26=0,"",'６区'!R26)</f>
      </c>
      <c r="AD54" s="52">
        <f>IF('６区'!S26=0,"",'６区'!S26)</f>
      </c>
      <c r="AE54" s="38">
        <f>IF('６区'!T26=0,"",'６区'!T26)</f>
      </c>
      <c r="AF54" s="54">
        <f>IF('６区'!U26=0,"",'６区'!U26)</f>
      </c>
      <c r="AG54" s="61"/>
      <c r="AH54" s="62">
        <f>AC54</f>
      </c>
    </row>
    <row r="55" spans="1:34" s="5" customFormat="1" ht="13.5" customHeight="1">
      <c r="A55" s="166">
        <f>IF('登録'!A28=0,"",'登録'!A28)</f>
      </c>
      <c r="B55" s="168">
        <f>IF('登録'!B28="","",'登録'!B28)</f>
      </c>
      <c r="C55" s="35">
        <f>オーダー!L28</f>
      </c>
      <c r="D55" s="36"/>
      <c r="E55" s="37"/>
      <c r="F55" s="38"/>
      <c r="G55" s="36"/>
      <c r="H55" s="58">
        <f>オーダー!M28</f>
      </c>
      <c r="I55" s="55"/>
      <c r="J55" s="56"/>
      <c r="K55" s="57"/>
      <c r="L55" s="59"/>
      <c r="M55" s="58">
        <f>オーダー!N28</f>
      </c>
      <c r="N55" s="55"/>
      <c r="O55" s="56"/>
      <c r="P55" s="57"/>
      <c r="Q55" s="59"/>
      <c r="R55" s="58">
        <f>オーダー!O28</f>
      </c>
      <c r="S55" s="55"/>
      <c r="T55" s="56"/>
      <c r="U55" s="57"/>
      <c r="V55" s="59"/>
      <c r="W55" s="58">
        <f>オーダー!P28</f>
      </c>
      <c r="X55" s="55"/>
      <c r="Y55" s="56"/>
      <c r="Z55" s="57"/>
      <c r="AA55" s="59"/>
      <c r="AB55" s="58">
        <f>オーダー!Q28</f>
      </c>
      <c r="AC55" s="55"/>
      <c r="AD55" s="56"/>
      <c r="AE55" s="57"/>
      <c r="AF55" s="59"/>
      <c r="AG55" s="60">
        <f>AB56</f>
      </c>
      <c r="AH55" s="63" t="str">
        <f>IF('６区'!AA27&lt;'最初に'!$U$16,"新",IF('６区'!AA27='最初に'!$U$16,"ﾀｲ",""))</f>
        <v>新</v>
      </c>
    </row>
    <row r="56" spans="1:34" s="5" customFormat="1" ht="13.5" customHeight="1">
      <c r="A56" s="167" t="e">
        <f>IF(登録!#REF!=0,"",登録!#REF!)</f>
        <v>#REF!</v>
      </c>
      <c r="B56" s="169"/>
      <c r="C56" s="41">
        <f>IF('１区'!Q27=0,"",'１区'!Q27)</f>
      </c>
      <c r="D56" s="20">
        <f>IF('１区'!R27=0,"",'１区'!R27)</f>
      </c>
      <c r="E56" s="42">
        <f>IF('１区'!S27=0,"",'１区'!S27)</f>
      </c>
      <c r="F56" s="43">
        <f>IF('１区'!T27=0,"",'１区'!T27)</f>
      </c>
      <c r="G56" s="43">
        <f>IF('１区'!U27=0,"",'１区'!U27)</f>
      </c>
      <c r="H56" s="49">
        <f>IF('２区'!Q27=0,"",'２区'!Q27)</f>
      </c>
      <c r="I56" s="20">
        <f>IF('２区'!R27=0,"",'２区'!R27)</f>
      </c>
      <c r="J56" s="42">
        <f>IF('２区'!S27=0,"",'２区'!S27)</f>
      </c>
      <c r="K56" s="43">
        <f>IF('２区'!T27=0,"",'２区'!T27)</f>
      </c>
      <c r="L56" s="50">
        <f>IF('２区'!U27=0,"",'２区'!U27)</f>
      </c>
      <c r="M56" s="49">
        <f>IF('３区'!Q27=0,"",'３区'!Q27)</f>
      </c>
      <c r="N56" s="20">
        <f>IF('３区'!R27=0,"",'３区'!R27)</f>
      </c>
      <c r="O56" s="42">
        <f>IF('３区'!S27=0,"",'３区'!S27)</f>
      </c>
      <c r="P56" s="43">
        <f>IF('３区'!T27=0,"",'３区'!T27)</f>
      </c>
      <c r="Q56" s="50">
        <f>IF('３区'!U27=0,"",'３区'!U27)</f>
      </c>
      <c r="R56" s="49">
        <f>IF('４区'!Q27=0,"",'４区'!Q27)</f>
      </c>
      <c r="S56" s="20">
        <f>IF('４区'!R27=0,"",'４区'!R27)</f>
      </c>
      <c r="T56" s="42">
        <f>IF('４区'!S27=0,"",'４区'!S27)</f>
      </c>
      <c r="U56" s="43">
        <f>IF('４区'!T27=0,"",'４区'!T27)</f>
      </c>
      <c r="V56" s="50">
        <f>IF('４区'!U27=0,"",'４区'!U27)</f>
      </c>
      <c r="W56" s="49">
        <f>IF('５区'!Q27=0,"",'５区'!Q27)</f>
      </c>
      <c r="X56" s="20">
        <f>IF('５区'!R27=0,"",'５区'!R27)</f>
      </c>
      <c r="Y56" s="42">
        <f>IF('５区'!S27=0,"",'５区'!S27)</f>
      </c>
      <c r="Z56" s="43">
        <f>IF('５区'!T27=0,"",'５区'!T27)</f>
      </c>
      <c r="AA56" s="50">
        <f>IF('５区'!U27=0,"",'５区'!U27)</f>
      </c>
      <c r="AB56" s="49">
        <f>IF('６区'!Q27=0,"",'６区'!Q27)</f>
      </c>
      <c r="AC56" s="20">
        <f>IF('６区'!R27=0,"",'６区'!R27)</f>
      </c>
      <c r="AD56" s="42">
        <f>IF('６区'!S27=0,"",'６区'!S27)</f>
      </c>
      <c r="AE56" s="43">
        <f>IF('６区'!T27=0,"",'６区'!T27)</f>
      </c>
      <c r="AF56" s="50">
        <f>IF('６区'!U27=0,"",'６区'!U27)</f>
      </c>
      <c r="AG56" s="61"/>
      <c r="AH56" s="62">
        <f>AC56</f>
      </c>
    </row>
    <row r="57" spans="1:34" s="5" customFormat="1" ht="13.5" customHeight="1">
      <c r="A57" s="166">
        <f>IF('登録'!A29=0,"",'登録'!A29)</f>
      </c>
      <c r="B57" s="168">
        <f>IF('登録'!B29="","",'登録'!B29)</f>
      </c>
      <c r="C57" s="35">
        <f>オーダー!L29</f>
      </c>
      <c r="D57" s="36"/>
      <c r="E57" s="37"/>
      <c r="F57" s="38"/>
      <c r="G57" s="36"/>
      <c r="H57" s="39">
        <f>オーダー!M29</f>
      </c>
      <c r="I57" s="36"/>
      <c r="J57" s="37"/>
      <c r="K57" s="38"/>
      <c r="L57" s="40"/>
      <c r="M57" s="39">
        <f>オーダー!N29</f>
      </c>
      <c r="N57" s="36"/>
      <c r="O57" s="37"/>
      <c r="P57" s="38"/>
      <c r="Q57" s="40"/>
      <c r="R57" s="39">
        <f>オーダー!O29</f>
      </c>
      <c r="S57" s="36"/>
      <c r="T57" s="37"/>
      <c r="U57" s="38"/>
      <c r="V57" s="40"/>
      <c r="W57" s="39">
        <f>オーダー!P29</f>
      </c>
      <c r="X57" s="36"/>
      <c r="Y57" s="37"/>
      <c r="Z57" s="38"/>
      <c r="AA57" s="40"/>
      <c r="AB57" s="39">
        <f>オーダー!Q29</f>
      </c>
      <c r="AC57" s="36"/>
      <c r="AD57" s="37"/>
      <c r="AE57" s="38"/>
      <c r="AF57" s="40"/>
      <c r="AG57" s="60">
        <f>AB58</f>
      </c>
      <c r="AH57" s="63" t="str">
        <f>IF('６区'!AA28&lt;'最初に'!$U$16,"新",IF('６区'!AA28='最初に'!$U$16,"ﾀｲ",""))</f>
        <v>新</v>
      </c>
    </row>
    <row r="58" spans="1:34" s="5" customFormat="1" ht="13.5" customHeight="1">
      <c r="A58" s="167" t="e">
        <f>IF(登録!#REF!=0,"",登録!#REF!)</f>
        <v>#REF!</v>
      </c>
      <c r="B58" s="169"/>
      <c r="C58" s="41">
        <f>IF('１区'!Q28=0,"",'１区'!Q28)</f>
      </c>
      <c r="D58" s="20">
        <f>IF('１区'!R28=0,"",'１区'!R28)</f>
      </c>
      <c r="E58" s="42">
        <f>IF('１区'!S28=0,"",'１区'!S28)</f>
      </c>
      <c r="F58" s="43">
        <f>IF('１区'!T28=0,"",'１区'!T28)</f>
      </c>
      <c r="G58" s="43">
        <f>IF('１区'!U28=0,"",'１区'!U28)</f>
      </c>
      <c r="H58" s="49">
        <f>IF('２区'!Q28=0,"",'２区'!Q28)</f>
      </c>
      <c r="I58" s="20">
        <f>IF('２区'!R28=0,"",'２区'!R28)</f>
      </c>
      <c r="J58" s="42">
        <f>IF('２区'!S28=0,"",'２区'!S28)</f>
      </c>
      <c r="K58" s="43">
        <f>IF('２区'!T28=0,"",'２区'!T28)</f>
      </c>
      <c r="L58" s="50">
        <f>IF('２区'!U28=0,"",'２区'!U28)</f>
      </c>
      <c r="M58" s="49">
        <f>IF('３区'!Q28=0,"",'３区'!Q28)</f>
      </c>
      <c r="N58" s="20">
        <f>IF('３区'!R28=0,"",'３区'!R28)</f>
      </c>
      <c r="O58" s="42">
        <f>IF('３区'!S28=0,"",'３区'!S28)</f>
      </c>
      <c r="P58" s="43">
        <f>IF('３区'!T28=0,"",'３区'!T28)</f>
      </c>
      <c r="Q58" s="50">
        <f>IF('３区'!U28=0,"",'３区'!U28)</f>
      </c>
      <c r="R58" s="49">
        <f>IF('４区'!Q28=0,"",'４区'!Q28)</f>
      </c>
      <c r="S58" s="20">
        <f>IF('４区'!R28=0,"",'４区'!R28)</f>
      </c>
      <c r="T58" s="42">
        <f>IF('４区'!S28=0,"",'４区'!S28)</f>
      </c>
      <c r="U58" s="43">
        <f>IF('４区'!T28=0,"",'４区'!T28)</f>
      </c>
      <c r="V58" s="50">
        <f>IF('４区'!U28=0,"",'４区'!U28)</f>
      </c>
      <c r="W58" s="49">
        <f>IF('５区'!Q28=0,"",'５区'!Q28)</f>
      </c>
      <c r="X58" s="20">
        <f>IF('５区'!R28=0,"",'５区'!R28)</f>
      </c>
      <c r="Y58" s="42">
        <f>IF('５区'!S28=0,"",'５区'!S28)</f>
      </c>
      <c r="Z58" s="43">
        <f>IF('５区'!T28=0,"",'５区'!T28)</f>
      </c>
      <c r="AA58" s="50">
        <f>IF('５区'!U28=0,"",'５区'!U28)</f>
      </c>
      <c r="AB58" s="49">
        <f>IF('６区'!Q28=0,"",'６区'!Q28)</f>
      </c>
      <c r="AC58" s="20">
        <f>IF('６区'!R28=0,"",'６区'!R28)</f>
      </c>
      <c r="AD58" s="42">
        <f>IF('６区'!S28=0,"",'６区'!S28)</f>
      </c>
      <c r="AE58" s="43">
        <f>IF('６区'!T28=0,"",'６区'!T28)</f>
      </c>
      <c r="AF58" s="50">
        <f>IF('６区'!U28=0,"",'６区'!U28)</f>
      </c>
      <c r="AG58" s="61"/>
      <c r="AH58" s="62">
        <f>AC58</f>
      </c>
    </row>
    <row r="59" ht="18" customHeight="1"/>
    <row r="60" ht="18" customHeight="1">
      <c r="C60" s="19" t="s">
        <v>5</v>
      </c>
    </row>
    <row r="61" spans="2:32" ht="18" customHeight="1">
      <c r="B61" s="18"/>
      <c r="C61" s="142" t="str">
        <f>C8</f>
        <v>１区（４ｋｍ）</v>
      </c>
      <c r="D61" s="143"/>
      <c r="E61" s="143"/>
      <c r="F61" s="143"/>
      <c r="G61" s="144"/>
      <c r="H61" s="142" t="str">
        <f>H8</f>
        <v>２区（４ｋｍ）</v>
      </c>
      <c r="I61" s="143"/>
      <c r="J61" s="143"/>
      <c r="K61" s="143"/>
      <c r="L61" s="144"/>
      <c r="M61" s="142" t="str">
        <f>M8</f>
        <v>３区（４ｋｍ）</v>
      </c>
      <c r="N61" s="143"/>
      <c r="O61" s="143"/>
      <c r="P61" s="143"/>
      <c r="Q61" s="144"/>
      <c r="R61" s="142" t="str">
        <f>R8</f>
        <v>４区（４ｋｍ）</v>
      </c>
      <c r="S61" s="143"/>
      <c r="T61" s="143"/>
      <c r="U61" s="143"/>
      <c r="V61" s="144"/>
      <c r="W61" s="142" t="str">
        <f>W8</f>
        <v>５区（４ｋｍ）</v>
      </c>
      <c r="X61" s="143"/>
      <c r="Y61" s="143"/>
      <c r="Z61" s="143"/>
      <c r="AA61" s="144"/>
      <c r="AB61" s="142" t="str">
        <f>AB8</f>
        <v>６区（４ｋｍ）</v>
      </c>
      <c r="AC61" s="143"/>
      <c r="AD61" s="143"/>
      <c r="AE61" s="143"/>
      <c r="AF61" s="144"/>
    </row>
    <row r="62" spans="2:32" ht="18" customHeight="1">
      <c r="B62" s="18"/>
      <c r="C62" s="145" t="str">
        <f>'１区'!$P$32</f>
        <v>井上　　拓②</v>
      </c>
      <c r="D62" s="171"/>
      <c r="E62" s="171"/>
      <c r="F62" s="171"/>
      <c r="G62" s="172"/>
      <c r="H62" s="145" t="str">
        <f>'２区'!$P$32</f>
        <v>木村　遼介②</v>
      </c>
      <c r="I62" s="171"/>
      <c r="J62" s="171"/>
      <c r="K62" s="171"/>
      <c r="L62" s="172"/>
      <c r="M62" s="145" t="s">
        <v>285</v>
      </c>
      <c r="N62" s="171"/>
      <c r="O62" s="171"/>
      <c r="P62" s="171"/>
      <c r="Q62" s="172"/>
      <c r="R62" s="145" t="str">
        <f>'４区'!$P$32</f>
        <v>飯野健次郎②</v>
      </c>
      <c r="S62" s="171"/>
      <c r="T62" s="171"/>
      <c r="U62" s="171"/>
      <c r="V62" s="172"/>
      <c r="W62" s="145" t="str">
        <f>'５区'!$P$32</f>
        <v>越智　滉世②</v>
      </c>
      <c r="X62" s="171"/>
      <c r="Y62" s="171"/>
      <c r="Z62" s="171"/>
      <c r="AA62" s="172"/>
      <c r="AB62" s="145" t="str">
        <f>'６区'!$P$32</f>
        <v>野田 雄理人②</v>
      </c>
      <c r="AC62" s="171"/>
      <c r="AD62" s="171"/>
      <c r="AE62" s="171"/>
      <c r="AF62" s="172"/>
    </row>
    <row r="63" spans="2:32" ht="18" customHeight="1">
      <c r="B63" s="18"/>
      <c r="C63" s="173" t="str">
        <f>'１区'!$O$32</f>
        <v>二　　瀬</v>
      </c>
      <c r="D63" s="174"/>
      <c r="E63" s="174"/>
      <c r="F63" s="174"/>
      <c r="G63" s="175"/>
      <c r="H63" s="173" t="str">
        <f>'２区'!$O$32</f>
        <v>穂波西</v>
      </c>
      <c r="I63" s="174"/>
      <c r="J63" s="174"/>
      <c r="K63" s="174"/>
      <c r="L63" s="175"/>
      <c r="M63" s="173" t="s">
        <v>286</v>
      </c>
      <c r="N63" s="174"/>
      <c r="O63" s="174"/>
      <c r="P63" s="174"/>
      <c r="Q63" s="175"/>
      <c r="R63" s="173" t="str">
        <f>'４区'!$O$32</f>
        <v>直方第三</v>
      </c>
      <c r="S63" s="174"/>
      <c r="T63" s="174"/>
      <c r="U63" s="174"/>
      <c r="V63" s="175"/>
      <c r="W63" s="173" t="str">
        <f>'５区'!$O$32</f>
        <v>二　　瀬</v>
      </c>
      <c r="X63" s="174"/>
      <c r="Y63" s="174"/>
      <c r="Z63" s="174"/>
      <c r="AA63" s="175"/>
      <c r="AB63" s="173" t="str">
        <f>'６区'!$O$32</f>
        <v>飯塚第三</v>
      </c>
      <c r="AC63" s="174"/>
      <c r="AD63" s="174"/>
      <c r="AE63" s="174"/>
      <c r="AF63" s="175"/>
    </row>
    <row r="64" spans="2:32" ht="18" customHeight="1">
      <c r="B64" s="18"/>
      <c r="C64" s="176" t="str">
        <f>'１区'!$S$32</f>
        <v>13:16</v>
      </c>
      <c r="D64" s="177"/>
      <c r="E64" s="177"/>
      <c r="F64" s="178">
        <f>IF('１区'!$T$32=0,"",'１区'!$T$32)</f>
      </c>
      <c r="G64" s="179"/>
      <c r="H64" s="176" t="str">
        <f>'２区'!$S$32</f>
        <v>13:30</v>
      </c>
      <c r="I64" s="177"/>
      <c r="J64" s="177"/>
      <c r="K64" s="178">
        <f>IF('２区'!$T$32=0,"",'２区'!$T$32)</f>
      </c>
      <c r="L64" s="179"/>
      <c r="M64" s="176" t="str">
        <f>'３区'!$S$32</f>
        <v>13:44</v>
      </c>
      <c r="N64" s="177"/>
      <c r="O64" s="177"/>
      <c r="P64" s="178">
        <f>IF('３区'!$T$32=0,"",'３区'!$T$32)</f>
      </c>
      <c r="Q64" s="179"/>
      <c r="R64" s="176" t="str">
        <f>'４区'!$S$32</f>
        <v>14:06</v>
      </c>
      <c r="S64" s="177"/>
      <c r="T64" s="177"/>
      <c r="U64" s="178">
        <f>IF('４区'!$T$32=0,"",'４区'!$T$32)</f>
      </c>
      <c r="V64" s="179"/>
      <c r="W64" s="176" t="str">
        <f>'５区'!$S$32</f>
        <v>14:07</v>
      </c>
      <c r="X64" s="177"/>
      <c r="Y64" s="177"/>
      <c r="Z64" s="178">
        <f>IF('５区'!$T$32=0,"",'５区'!$T$32)</f>
      </c>
      <c r="AA64" s="179"/>
      <c r="AB64" s="176" t="str">
        <f>'６区'!$S$32</f>
        <v>13:39</v>
      </c>
      <c r="AC64" s="177"/>
      <c r="AD64" s="177"/>
      <c r="AE64" s="178" t="str">
        <f>IF('６区'!$T$32=0,"",'６区'!$T$32)</f>
        <v>新</v>
      </c>
      <c r="AF64" s="179"/>
    </row>
    <row r="65" ht="18" customHeight="1"/>
    <row r="66" ht="18" customHeight="1"/>
  </sheetData>
  <mergeCells count="88">
    <mergeCell ref="B1:R1"/>
    <mergeCell ref="AB63:AF63"/>
    <mergeCell ref="AB64:AD64"/>
    <mergeCell ref="AE64:AF64"/>
    <mergeCell ref="W62:AA62"/>
    <mergeCell ref="W63:AA63"/>
    <mergeCell ref="W64:Y64"/>
    <mergeCell ref="Z64:AA64"/>
    <mergeCell ref="AB62:AF62"/>
    <mergeCell ref="R62:V62"/>
    <mergeCell ref="R63:V63"/>
    <mergeCell ref="R64:T64"/>
    <mergeCell ref="U64:V64"/>
    <mergeCell ref="M62:Q62"/>
    <mergeCell ref="M63:Q63"/>
    <mergeCell ref="M64:O64"/>
    <mergeCell ref="P64:Q64"/>
    <mergeCell ref="H62:L62"/>
    <mergeCell ref="H63:L63"/>
    <mergeCell ref="H64:J64"/>
    <mergeCell ref="K64:L64"/>
    <mergeCell ref="C62:G62"/>
    <mergeCell ref="C63:G63"/>
    <mergeCell ref="C64:E64"/>
    <mergeCell ref="F64:G64"/>
    <mergeCell ref="W61:AA61"/>
    <mergeCell ref="AB61:AF61"/>
    <mergeCell ref="C61:G61"/>
    <mergeCell ref="H61:L61"/>
    <mergeCell ref="M61:Q61"/>
    <mergeCell ref="R61:V61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7:A58"/>
    <mergeCell ref="B57:B58"/>
    <mergeCell ref="A53:A54"/>
    <mergeCell ref="B53:B54"/>
    <mergeCell ref="A55:A56"/>
    <mergeCell ref="B55:B56"/>
    <mergeCell ref="AG8:AH8"/>
    <mergeCell ref="W8:AA8"/>
    <mergeCell ref="AB8:AF8"/>
    <mergeCell ref="C8:G8"/>
    <mergeCell ref="H8:L8"/>
    <mergeCell ref="M8:Q8"/>
    <mergeCell ref="R8:V8"/>
  </mergeCells>
  <printOptions horizontalCentered="1" verticalCentered="1"/>
  <pageMargins left="0.3937007874015748" right="0.3937007874015748" top="0.1968503937007874" bottom="0.1968503937007874" header="0" footer="0"/>
  <pageSetup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32"/>
  <sheetViews>
    <sheetView showGridLines="0" workbookViewId="0" topLeftCell="A1">
      <selection activeCell="C6" sqref="C6"/>
    </sheetView>
  </sheetViews>
  <sheetFormatPr defaultColWidth="8.796875" defaultRowHeight="15"/>
  <cols>
    <col min="1" max="1" width="4.69921875" style="126" customWidth="1"/>
    <col min="2" max="2" width="13.59765625" style="126" customWidth="1"/>
    <col min="3" max="10" width="10.69921875" style="126" customWidth="1"/>
    <col min="11" max="11" width="7.3984375" style="126" customWidth="1"/>
    <col min="12" max="12" width="14.69921875" style="126" customWidth="1"/>
    <col min="13" max="13" width="8.69921875" style="126" customWidth="1"/>
    <col min="14" max="16384" width="10.69921875" style="126" customWidth="1"/>
  </cols>
  <sheetData>
    <row r="1" spans="2:8" s="124" customFormat="1" ht="18" thickBot="1">
      <c r="B1" s="180" t="str">
        <f>'一覧表'!B1</f>
        <v>平成１９年度　筑豊地区中学校　新人駅伝競走大会（男子）</v>
      </c>
      <c r="C1" s="180"/>
      <c r="D1" s="180"/>
      <c r="E1" s="180"/>
      <c r="F1" s="180"/>
      <c r="G1" s="180"/>
      <c r="H1" s="180"/>
    </row>
    <row r="2" s="25" customFormat="1" ht="15" thickTop="1"/>
    <row r="3" spans="2:3" s="27" customFormat="1" ht="12">
      <c r="B3" s="33" t="str">
        <f>'一覧表'!B3</f>
        <v>日　時</v>
      </c>
      <c r="C3" s="27" t="str">
        <f>'一覧表'!C3</f>
        <v>平成２０年１月２６日（土）　１０時３０分スタート</v>
      </c>
    </row>
    <row r="4" spans="2:3" s="27" customFormat="1" ht="12">
      <c r="B4" s="33" t="str">
        <f>'一覧表'!B4</f>
        <v>コース</v>
      </c>
      <c r="C4" s="27" t="str">
        <f>'一覧表'!C4</f>
        <v>小竹町サイクリングロード（６区間：２４ｋｍ）</v>
      </c>
    </row>
    <row r="5" spans="2:3" s="27" customFormat="1" ht="12">
      <c r="B5" s="33" t="str">
        <f>'一覧表'!B5</f>
        <v>主　催</v>
      </c>
      <c r="C5" s="27" t="str">
        <f>'一覧表'!C5</f>
        <v>直鞍地区中学校体育連盟・直方市教育委員会・宮若市教育委員会・鞍手町教育委員会・小竹町教育委員会</v>
      </c>
    </row>
    <row r="6" spans="2:3" s="27" customFormat="1" ht="12">
      <c r="B6" s="33" t="str">
        <f>'一覧表'!B6</f>
        <v>主　管</v>
      </c>
      <c r="C6" s="27" t="str">
        <f>'一覧表'!C6</f>
        <v>直鞍地区中学校体育連盟</v>
      </c>
    </row>
    <row r="8" spans="1:13" ht="16.5" customHeight="1">
      <c r="A8" s="125">
        <v>1</v>
      </c>
      <c r="B8" s="133" t="str">
        <f>INDEX('１区'!O$4:O$28,MATCH(A8,'１区'!R$4:R$28,0),1)</f>
        <v>二　　瀬</v>
      </c>
      <c r="C8" s="127"/>
      <c r="D8" s="127"/>
      <c r="E8" s="127"/>
      <c r="F8" s="127"/>
      <c r="G8" s="127"/>
      <c r="H8" s="127"/>
      <c r="I8" s="127"/>
      <c r="J8" s="127"/>
      <c r="K8" s="127"/>
      <c r="L8" s="136" t="str">
        <f>'順位'!J2</f>
        <v>二　　瀬</v>
      </c>
      <c r="M8" s="128" t="str">
        <f>INDEX('６区'!Q$4:Q$28,MATCH(A8,'６区'!R$4:R$28,0),1)</f>
        <v>1:24:07</v>
      </c>
    </row>
    <row r="9" spans="1:13" ht="16.5" customHeight="1">
      <c r="A9" s="125">
        <v>2</v>
      </c>
      <c r="B9" s="134" t="str">
        <f>INDEX('１区'!O$4:O$28,MATCH(A9,'１区'!R$4:R$28,0),1)</f>
        <v>小　　竹</v>
      </c>
      <c r="C9" s="129"/>
      <c r="D9" s="129"/>
      <c r="E9" s="129"/>
      <c r="F9" s="129"/>
      <c r="G9" s="129"/>
      <c r="H9" s="129"/>
      <c r="I9" s="129"/>
      <c r="J9" s="129"/>
      <c r="K9" s="129"/>
      <c r="L9" s="137" t="str">
        <f>'順位'!J3</f>
        <v>遠　　賀</v>
      </c>
      <c r="M9" s="130" t="str">
        <f>INDEX('６区'!Q$4:Q$28,MATCH(A9,'６区'!R$4:R$28,0),1)</f>
        <v>1:25:17</v>
      </c>
    </row>
    <row r="10" spans="1:13" ht="16.5" customHeight="1">
      <c r="A10" s="125">
        <v>3</v>
      </c>
      <c r="B10" s="134" t="str">
        <f>INDEX('１区'!O$4:O$28,MATCH(A10,'１区'!R$4:R$28,0),1)</f>
        <v>穂波西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37" t="str">
        <f>'順位'!J4</f>
        <v>直方第三</v>
      </c>
      <c r="M10" s="130" t="str">
        <f>INDEX('６区'!Q$4:Q$28,MATCH(A10,'６区'!R$4:R$28,0),1)</f>
        <v>1:25:21</v>
      </c>
    </row>
    <row r="11" spans="1:13" ht="16.5" customHeight="1">
      <c r="A11" s="125">
        <v>4</v>
      </c>
      <c r="B11" s="134" t="str">
        <f>INDEX('１区'!O$4:O$28,MATCH(A11,'１区'!R$4:R$28,0),1)</f>
        <v>遠　　賀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37" t="str">
        <f>'順位'!J5</f>
        <v>穂波西</v>
      </c>
      <c r="M11" s="130" t="str">
        <f>INDEX('６区'!Q$4:Q$28,MATCH(A11,'６区'!R$4:R$28,0),1)</f>
        <v>1:25:42</v>
      </c>
    </row>
    <row r="12" spans="1:13" ht="16.5" customHeight="1">
      <c r="A12" s="125">
        <v>5</v>
      </c>
      <c r="B12" s="134" t="str">
        <f>INDEX('１区'!O$4:O$28,MATCH(A12,'１区'!R$4:R$28,0),1)</f>
        <v>金　　田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37" t="str">
        <f>'順位'!J6</f>
        <v>鞍手北</v>
      </c>
      <c r="M12" s="130" t="str">
        <f>INDEX('６区'!Q$4:Q$28,MATCH(A12,'６区'!R$4:R$28,0),1)</f>
        <v>1:26:42</v>
      </c>
    </row>
    <row r="13" spans="1:13" ht="16.5" customHeight="1">
      <c r="A13" s="125">
        <v>6</v>
      </c>
      <c r="B13" s="134" t="str">
        <f>INDEX('１区'!O$4:O$28,MATCH(A13,'１区'!R$4:R$28,0),1)</f>
        <v>直方第三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37" t="str">
        <f>'順位'!J7</f>
        <v>飯塚第二</v>
      </c>
      <c r="M13" s="130" t="str">
        <f>INDEX('６区'!Q$4:Q$28,MATCH(A13,'６区'!R$4:R$28,0),1)</f>
        <v>1:28:35</v>
      </c>
    </row>
    <row r="14" spans="1:13" ht="16.5" customHeight="1">
      <c r="A14" s="125">
        <v>7</v>
      </c>
      <c r="B14" s="134" t="str">
        <f>INDEX('１区'!O$4:O$28,MATCH(A14,'１区'!R$4:R$28,0),1)</f>
        <v>伊　　田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37" t="str">
        <f>'順位'!J8</f>
        <v>金　　田</v>
      </c>
      <c r="M14" s="130" t="str">
        <f>INDEX('６区'!Q$4:Q$28,MATCH(A14,'６区'!R$4:R$28,0),1)</f>
        <v>1:28:41</v>
      </c>
    </row>
    <row r="15" spans="1:13" ht="16.5" customHeight="1">
      <c r="A15" s="125">
        <v>8</v>
      </c>
      <c r="B15" s="134" t="str">
        <f>INDEX('１区'!O$4:O$28,MATCH(A15,'１区'!R$4:R$28,0),1)</f>
        <v>飯塚第三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37" t="str">
        <f>'順位'!J9</f>
        <v>小　　竹</v>
      </c>
      <c r="M15" s="130" t="str">
        <f>INDEX('６区'!Q$4:Q$28,MATCH(A15,'６区'!R$4:R$28,0),1)</f>
        <v>1:30:18</v>
      </c>
    </row>
    <row r="16" spans="1:13" ht="16.5" customHeight="1">
      <c r="A16" s="125">
        <v>9</v>
      </c>
      <c r="B16" s="134" t="str">
        <f>INDEX('１区'!O$4:O$28,MATCH(A16,'１区'!R$4:R$28,0),1)</f>
        <v>飯塚第二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37" t="str">
        <f>'順位'!J10</f>
        <v>飯塚第三</v>
      </c>
      <c r="M16" s="130" t="str">
        <f>INDEX('６区'!Q$4:Q$28,MATCH(A16,'６区'!R$4:R$28,0),1)</f>
        <v>1:30:34</v>
      </c>
    </row>
    <row r="17" spans="1:13" ht="16.5" customHeight="1">
      <c r="A17" s="125">
        <v>10</v>
      </c>
      <c r="B17" s="134" t="str">
        <f>INDEX('１区'!O$4:O$28,MATCH(A17,'１区'!R$4:R$28,0),1)</f>
        <v>赤　　池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37" t="str">
        <f>'順位'!J11</f>
        <v>水巻南</v>
      </c>
      <c r="M17" s="130" t="str">
        <f>INDEX('６区'!Q$4:Q$28,MATCH(A17,'６区'!R$4:R$28,0),1)</f>
        <v>1:30:36</v>
      </c>
    </row>
    <row r="18" spans="1:13" ht="16.5" customHeight="1">
      <c r="A18" s="125">
        <v>11</v>
      </c>
      <c r="B18" s="134" t="str">
        <f>INDEX('１区'!O$4:O$28,MATCH(A18,'１区'!R$4:R$28,0),1)</f>
        <v>若　  宮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37" t="str">
        <f>'順位'!J12</f>
        <v>若　  宮</v>
      </c>
      <c r="M18" s="130" t="str">
        <f>INDEX('６区'!Q$4:Q$28,MATCH(A18,'６区'!R$4:R$28,0),1)</f>
        <v>1:31:04</v>
      </c>
    </row>
    <row r="19" spans="1:13" ht="16.5" customHeight="1">
      <c r="A19" s="125">
        <v>12</v>
      </c>
      <c r="B19" s="134" t="str">
        <f>INDEX('１区'!O$4:O$28,MATCH(A19,'１区'!R$4:R$28,0),1)</f>
        <v>鷹　　峰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37" t="str">
        <f>'順位'!J13</f>
        <v>伊　　田</v>
      </c>
      <c r="M19" s="130" t="str">
        <f>INDEX('６区'!Q$4:Q$28,MATCH(A19,'６区'!R$4:R$28,0),1)</f>
        <v>1:31:33</v>
      </c>
    </row>
    <row r="20" spans="1:13" ht="16.5" customHeight="1">
      <c r="A20" s="125">
        <v>13</v>
      </c>
      <c r="B20" s="134" t="str">
        <f>INDEX('１区'!O$4:O$28,MATCH(A20,'１区'!R$4:R$28,0),1)</f>
        <v>鞍手北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37" t="str">
        <f>'順位'!J14</f>
        <v>芦　　屋</v>
      </c>
      <c r="M20" s="130" t="str">
        <f>INDEX('６区'!Q$4:Q$28,MATCH(A20,'６区'!R$4:R$28,0),1)</f>
        <v>1:32:05</v>
      </c>
    </row>
    <row r="21" spans="1:13" ht="16.5" customHeight="1">
      <c r="A21" s="125">
        <v>14</v>
      </c>
      <c r="B21" s="134" t="str">
        <f>INDEX('１区'!O$4:O$28,MATCH(A21,'１区'!R$4:R$28,0),1)</f>
        <v>水巻南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37" t="str">
        <f>'順位'!J15</f>
        <v>水　　巻</v>
      </c>
      <c r="M21" s="130" t="str">
        <f>INDEX('６区'!Q$4:Q$28,MATCH(A21,'６区'!R$4:R$28,0),1)</f>
        <v>1:32:12</v>
      </c>
    </row>
    <row r="22" spans="1:13" ht="16.5" customHeight="1">
      <c r="A22" s="125">
        <v>15</v>
      </c>
      <c r="B22" s="134" t="str">
        <f>INDEX('１区'!O$4:O$28,MATCH(A22,'１区'!R$4:R$28,0),1)</f>
        <v>芦　　屋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37" t="str">
        <f>'順位'!J16</f>
        <v>赤　　池</v>
      </c>
      <c r="M22" s="130" t="str">
        <f>INDEX('６区'!Q$4:Q$28,MATCH(A22,'６区'!R$4:R$28,0),1)</f>
        <v>1:32:35</v>
      </c>
    </row>
    <row r="23" spans="1:13" ht="16.5" customHeight="1">
      <c r="A23" s="125">
        <v>16</v>
      </c>
      <c r="B23" s="134" t="str">
        <f>INDEX('１区'!O$4:O$28,MATCH(A23,'１区'!R$4:R$28,0),1)</f>
        <v>水　　巻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37" t="str">
        <f>'順位'!J17</f>
        <v>鷹　　峰</v>
      </c>
      <c r="M23" s="130" t="str">
        <f>INDEX('６区'!Q$4:Q$28,MATCH(A23,'６区'!R$4:R$28,0),1)</f>
        <v>1:35:12</v>
      </c>
    </row>
    <row r="24" spans="1:13" ht="16.5" customHeight="1">
      <c r="A24" s="125">
        <v>17</v>
      </c>
      <c r="B24" s="134" t="e">
        <f>INDEX('１区'!O$4:O$28,MATCH(A24,'１区'!R$4:R$28,0),1)</f>
        <v>#N/A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37" t="e">
        <f>'順位'!J18</f>
        <v>#N/A</v>
      </c>
      <c r="M24" s="130" t="e">
        <f>INDEX('６区'!Q$4:Q$28,MATCH(A24,'６区'!R$4:R$28,0),1)</f>
        <v>#N/A</v>
      </c>
    </row>
    <row r="25" spans="1:13" ht="16.5" customHeight="1">
      <c r="A25" s="125">
        <v>18</v>
      </c>
      <c r="B25" s="134" t="e">
        <f>INDEX('１区'!O$4:O$28,MATCH(A25,'１区'!R$4:R$28,0),1)</f>
        <v>#N/A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37" t="e">
        <f>'順位'!J19</f>
        <v>#N/A</v>
      </c>
      <c r="M25" s="130" t="e">
        <f>INDEX('６区'!Q$4:Q$28,MATCH(A25,'６区'!R$4:R$28,0),1)</f>
        <v>#N/A</v>
      </c>
    </row>
    <row r="26" spans="1:13" ht="16.5" customHeight="1">
      <c r="A26" s="125">
        <v>19</v>
      </c>
      <c r="B26" s="134" t="e">
        <f>INDEX('１区'!O$4:O$28,MATCH(A26,'１区'!R$4:R$28,0),1)</f>
        <v>#N/A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37" t="e">
        <f>'順位'!J20</f>
        <v>#N/A</v>
      </c>
      <c r="M26" s="130" t="e">
        <f>INDEX('６区'!Q$4:Q$28,MATCH(A26,'６区'!R$4:R$28,0),1)</f>
        <v>#N/A</v>
      </c>
    </row>
    <row r="27" spans="1:13" ht="16.5" customHeight="1">
      <c r="A27" s="125">
        <v>20</v>
      </c>
      <c r="B27" s="134" t="e">
        <f>INDEX('１区'!O$4:O$28,MATCH(A27,'１区'!R$4:R$28,0),1)</f>
        <v>#N/A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37" t="e">
        <f>'順位'!J21</f>
        <v>#N/A</v>
      </c>
      <c r="M27" s="130" t="e">
        <f>INDEX('６区'!Q$4:Q$28,MATCH(A27,'６区'!R$4:R$28,0),1)</f>
        <v>#N/A</v>
      </c>
    </row>
    <row r="28" spans="1:13" ht="16.5" customHeight="1">
      <c r="A28" s="125">
        <v>21</v>
      </c>
      <c r="B28" s="134" t="e">
        <f>INDEX('１区'!O$4:O$28,MATCH(A28,'１区'!R$4:R$28,0),1)</f>
        <v>#N/A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37" t="e">
        <f>'順位'!J22</f>
        <v>#N/A</v>
      </c>
      <c r="M28" s="130" t="e">
        <f>INDEX('６区'!Q$4:Q$28,MATCH(A28,'６区'!R$4:R$28,0),1)</f>
        <v>#N/A</v>
      </c>
    </row>
    <row r="29" spans="1:13" ht="16.5" customHeight="1">
      <c r="A29" s="125">
        <v>22</v>
      </c>
      <c r="B29" s="134" t="e">
        <f>INDEX('１区'!O$4:O$28,MATCH(A29,'１区'!R$4:R$28,0),1)</f>
        <v>#N/A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37" t="e">
        <f>'順位'!J23</f>
        <v>#N/A</v>
      </c>
      <c r="M29" s="130" t="e">
        <f>INDEX('６区'!Q$4:Q$28,MATCH(A29,'６区'!R$4:R$28,0),1)</f>
        <v>#N/A</v>
      </c>
    </row>
    <row r="30" spans="1:13" ht="16.5" customHeight="1">
      <c r="A30" s="125">
        <v>23</v>
      </c>
      <c r="B30" s="134" t="e">
        <f>INDEX('１区'!O$4:O$28,MATCH(A30,'１区'!R$4:R$28,0),1)</f>
        <v>#N/A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7" t="e">
        <f>'順位'!J24</f>
        <v>#N/A</v>
      </c>
      <c r="M30" s="130" t="e">
        <f>INDEX('６区'!Q$4:Q$28,MATCH(A30,'６区'!R$4:R$28,0),1)</f>
        <v>#N/A</v>
      </c>
    </row>
    <row r="31" spans="1:13" ht="16.5" customHeight="1">
      <c r="A31" s="125">
        <v>24</v>
      </c>
      <c r="B31" s="134" t="e">
        <f>INDEX('１区'!O$4:O$28,MATCH(A31,'１区'!R$4:R$28,0),1)</f>
        <v>#N/A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37" t="e">
        <f>'順位'!J25</f>
        <v>#N/A</v>
      </c>
      <c r="M31" s="130" t="e">
        <f>INDEX('６区'!Q$4:Q$28,MATCH(A31,'６区'!R$4:R$28,0),1)</f>
        <v>#N/A</v>
      </c>
    </row>
    <row r="32" spans="1:13" ht="16.5" customHeight="1">
      <c r="A32" s="125">
        <v>25</v>
      </c>
      <c r="B32" s="135" t="e">
        <f>INDEX('１区'!O$4:O$28,MATCH(A32,'１区'!R$4:R$28,0),1)</f>
        <v>#N/A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8" t="e">
        <f>'順位'!J26</f>
        <v>#N/A</v>
      </c>
      <c r="M32" s="132" t="e">
        <f>INDEX('６区'!Q$4:Q$28,MATCH(A32,'６区'!R$4:R$28,0),1)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P26"/>
  <sheetViews>
    <sheetView workbookViewId="0" topLeftCell="A1">
      <selection activeCell="I3" sqref="I3"/>
    </sheetView>
  </sheetViews>
  <sheetFormatPr defaultColWidth="8.796875" defaultRowHeight="15"/>
  <cols>
    <col min="1" max="1" width="3.19921875" style="0" bestFit="1" customWidth="1"/>
    <col min="2" max="2" width="8.09765625" style="0" bestFit="1" customWidth="1"/>
    <col min="3" max="7" width="4.69921875" style="0" bestFit="1" customWidth="1"/>
    <col min="8" max="8" width="4.69921875" style="0" customWidth="1"/>
    <col min="9" max="10" width="11" style="0" customWidth="1"/>
    <col min="11" max="16" width="4.69921875" style="0" customWidth="1"/>
    <col min="17" max="16384" width="11" style="0" customWidth="1"/>
  </cols>
  <sheetData>
    <row r="1" spans="3:16" ht="14.25"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</row>
    <row r="2" spans="1:16" ht="14.25">
      <c r="A2">
        <f>'登録'!A5</f>
        <v>3</v>
      </c>
      <c r="B2" t="str">
        <f>'登録'!B5</f>
        <v>直方第三</v>
      </c>
      <c r="C2" s="122">
        <f>'１区'!R4</f>
        <v>6</v>
      </c>
      <c r="D2" s="122">
        <f>'２区'!R4</f>
        <v>5</v>
      </c>
      <c r="E2" s="122">
        <f>'３区'!R4</f>
        <v>4</v>
      </c>
      <c r="F2" s="122">
        <f>'４区'!R4</f>
        <v>3</v>
      </c>
      <c r="G2" s="122">
        <f>'５区'!R4</f>
        <v>2</v>
      </c>
      <c r="H2" s="122">
        <f>'６区'!R4</f>
        <v>3</v>
      </c>
      <c r="J2" s="122" t="str">
        <f aca="true" t="shared" si="0" ref="J2:J26">INDEX(B$2:B$26,MATCH($P2,$H$2:$H$26,0),1)</f>
        <v>二　　瀬</v>
      </c>
      <c r="K2" s="122">
        <f aca="true" t="shared" si="1" ref="K2:K26">INDEX(C$2:C$26,MATCH($P2,$H$2:$H$26,0),1)</f>
        <v>1</v>
      </c>
      <c r="L2" s="122">
        <f aca="true" t="shared" si="2" ref="L2:L26">INDEX(D$2:D$26,MATCH($P2,$H$2:$H$26,0),1)</f>
        <v>1</v>
      </c>
      <c r="M2" s="122">
        <f aca="true" t="shared" si="3" ref="M2:M26">INDEX(E$2:E$26,MATCH($P2,$H$2:$H$26,0),1)</f>
        <v>1</v>
      </c>
      <c r="N2" s="122">
        <f aca="true" t="shared" si="4" ref="N2:N26">INDEX(F$2:F$26,MATCH($P2,$H$2:$H$26,0),1)</f>
        <v>1</v>
      </c>
      <c r="O2" s="122">
        <f aca="true" t="shared" si="5" ref="O2:O26">INDEX(G$2:G$26,MATCH($P2,$H$2:$H$26,0),1)</f>
        <v>1</v>
      </c>
      <c r="P2" s="123">
        <v>1</v>
      </c>
    </row>
    <row r="3" spans="1:16" ht="14.25">
      <c r="A3">
        <f>'登録'!A6</f>
        <v>8</v>
      </c>
      <c r="B3" t="str">
        <f>'登録'!B6</f>
        <v>小　　竹</v>
      </c>
      <c r="C3" s="122">
        <f>'１区'!R5</f>
        <v>2</v>
      </c>
      <c r="D3" s="122">
        <f>'２区'!R5</f>
        <v>4</v>
      </c>
      <c r="E3" s="122">
        <f>'３区'!R5</f>
        <v>7</v>
      </c>
      <c r="F3" s="122">
        <f>'４区'!R5</f>
        <v>6</v>
      </c>
      <c r="G3" s="122">
        <f>'５区'!R5</f>
        <v>8</v>
      </c>
      <c r="H3" s="122">
        <f>'６区'!R5</f>
        <v>8</v>
      </c>
      <c r="J3" s="122" t="str">
        <f t="shared" si="0"/>
        <v>遠　　賀</v>
      </c>
      <c r="K3" s="122">
        <f t="shared" si="1"/>
        <v>4</v>
      </c>
      <c r="L3" s="122">
        <f t="shared" si="2"/>
        <v>3</v>
      </c>
      <c r="M3" s="122">
        <f t="shared" si="3"/>
        <v>2</v>
      </c>
      <c r="N3" s="122">
        <f t="shared" si="4"/>
        <v>2</v>
      </c>
      <c r="O3" s="122">
        <f t="shared" si="5"/>
        <v>3</v>
      </c>
      <c r="P3" s="123">
        <v>2</v>
      </c>
    </row>
    <row r="4" spans="1:16" ht="14.25">
      <c r="A4">
        <f>'登録'!A7</f>
        <v>9</v>
      </c>
      <c r="B4" t="str">
        <f>'登録'!B7</f>
        <v>鞍手北</v>
      </c>
      <c r="C4" s="122">
        <f>'１区'!R6</f>
        <v>13</v>
      </c>
      <c r="D4" s="122">
        <f>'２区'!R6</f>
        <v>7</v>
      </c>
      <c r="E4" s="122">
        <f>'３区'!R6</f>
        <v>5</v>
      </c>
      <c r="F4" s="122">
        <f>'４区'!R6</f>
        <v>5</v>
      </c>
      <c r="G4" s="122">
        <f>'５区'!R6</f>
        <v>5</v>
      </c>
      <c r="H4" s="122">
        <f>'６区'!R6</f>
        <v>5</v>
      </c>
      <c r="J4" s="122" t="str">
        <f t="shared" si="0"/>
        <v>直方第三</v>
      </c>
      <c r="K4" s="122">
        <f t="shared" si="1"/>
        <v>6</v>
      </c>
      <c r="L4" s="122">
        <f t="shared" si="2"/>
        <v>5</v>
      </c>
      <c r="M4" s="122">
        <f t="shared" si="3"/>
        <v>4</v>
      </c>
      <c r="N4" s="122">
        <f t="shared" si="4"/>
        <v>3</v>
      </c>
      <c r="O4" s="122">
        <f t="shared" si="5"/>
        <v>2</v>
      </c>
      <c r="P4" s="123">
        <v>3</v>
      </c>
    </row>
    <row r="5" spans="1:16" ht="14.25">
      <c r="A5">
        <f>'登録'!A8</f>
        <v>11</v>
      </c>
      <c r="B5" t="str">
        <f>'登録'!B8</f>
        <v>若　  宮</v>
      </c>
      <c r="C5" s="122">
        <f>'１区'!R7</f>
        <v>11</v>
      </c>
      <c r="D5" s="122">
        <f>'２区'!R7</f>
        <v>10</v>
      </c>
      <c r="E5" s="122">
        <f>'３区'!R7</f>
        <v>10</v>
      </c>
      <c r="F5" s="122">
        <f>'４区'!R7</f>
        <v>10</v>
      </c>
      <c r="G5" s="122">
        <f>'５区'!R7</f>
        <v>10</v>
      </c>
      <c r="H5" s="122">
        <f>'６区'!R7</f>
        <v>11</v>
      </c>
      <c r="J5" s="122" t="str">
        <f t="shared" si="0"/>
        <v>穂波西</v>
      </c>
      <c r="K5" s="122">
        <f t="shared" si="1"/>
        <v>3</v>
      </c>
      <c r="L5" s="122">
        <f t="shared" si="2"/>
        <v>2</v>
      </c>
      <c r="M5" s="122">
        <f t="shared" si="3"/>
        <v>3</v>
      </c>
      <c r="N5" s="122">
        <f t="shared" si="4"/>
        <v>4</v>
      </c>
      <c r="O5" s="122">
        <f t="shared" si="5"/>
        <v>4</v>
      </c>
      <c r="P5" s="123">
        <v>4</v>
      </c>
    </row>
    <row r="6" spans="1:16" ht="14.25">
      <c r="A6">
        <f>'登録'!A9</f>
        <v>16</v>
      </c>
      <c r="B6" t="str">
        <f>'登録'!B9</f>
        <v>水　　巻</v>
      </c>
      <c r="C6" s="122">
        <f>'１区'!R8</f>
        <v>16</v>
      </c>
      <c r="D6" s="122">
        <f>'２区'!R8</f>
        <v>14</v>
      </c>
      <c r="E6" s="122">
        <f>'３区'!R8</f>
        <v>15</v>
      </c>
      <c r="F6" s="122">
        <f>'４区'!R8</f>
        <v>13</v>
      </c>
      <c r="G6" s="122">
        <f>'５区'!R8</f>
        <v>14</v>
      </c>
      <c r="H6" s="122">
        <f>'６区'!R8</f>
        <v>14</v>
      </c>
      <c r="J6" s="122" t="str">
        <f t="shared" si="0"/>
        <v>鞍手北</v>
      </c>
      <c r="K6" s="122">
        <f t="shared" si="1"/>
        <v>13</v>
      </c>
      <c r="L6" s="122">
        <f t="shared" si="2"/>
        <v>7</v>
      </c>
      <c r="M6" s="122">
        <f t="shared" si="3"/>
        <v>5</v>
      </c>
      <c r="N6" s="122">
        <f t="shared" si="4"/>
        <v>5</v>
      </c>
      <c r="O6" s="122">
        <f t="shared" si="5"/>
        <v>5</v>
      </c>
      <c r="P6" s="123">
        <v>5</v>
      </c>
    </row>
    <row r="7" spans="1:16" ht="14.25">
      <c r="A7">
        <f>'登録'!A10</f>
        <v>17</v>
      </c>
      <c r="B7" t="str">
        <f>'登録'!B10</f>
        <v>水巻南</v>
      </c>
      <c r="C7" s="122">
        <f>'１区'!R9</f>
        <v>14</v>
      </c>
      <c r="D7" s="122">
        <f>'２区'!R9</f>
        <v>12</v>
      </c>
      <c r="E7" s="122">
        <f>'３区'!R9</f>
        <v>8</v>
      </c>
      <c r="F7" s="122">
        <f>'４区'!R9</f>
        <v>8</v>
      </c>
      <c r="G7" s="122">
        <f>'５区'!R9</f>
        <v>9</v>
      </c>
      <c r="H7" s="122">
        <f>'６区'!R9</f>
        <v>10</v>
      </c>
      <c r="J7" s="122" t="str">
        <f t="shared" si="0"/>
        <v>飯塚第二</v>
      </c>
      <c r="K7" s="122">
        <f t="shared" si="1"/>
        <v>9</v>
      </c>
      <c r="L7" s="122">
        <f t="shared" si="2"/>
        <v>8</v>
      </c>
      <c r="M7" s="122">
        <f t="shared" si="3"/>
        <v>9</v>
      </c>
      <c r="N7" s="122">
        <f t="shared" si="4"/>
        <v>9</v>
      </c>
      <c r="O7" s="122">
        <f t="shared" si="5"/>
        <v>7</v>
      </c>
      <c r="P7" s="123">
        <v>6</v>
      </c>
    </row>
    <row r="8" spans="1:16" ht="14.25">
      <c r="A8">
        <f>'登録'!A11</f>
        <v>18</v>
      </c>
      <c r="B8" t="str">
        <f>'登録'!B11</f>
        <v>芦　　屋</v>
      </c>
      <c r="C8" s="122">
        <f>'１区'!R10</f>
        <v>15</v>
      </c>
      <c r="D8" s="122">
        <f>'２区'!R10</f>
        <v>13</v>
      </c>
      <c r="E8" s="122">
        <f>'３区'!R10</f>
        <v>14</v>
      </c>
      <c r="F8" s="122">
        <f>'４区'!R10</f>
        <v>14</v>
      </c>
      <c r="G8" s="122">
        <f>'５区'!R10</f>
        <v>13</v>
      </c>
      <c r="H8" s="122">
        <f>'６区'!R10</f>
        <v>13</v>
      </c>
      <c r="J8" s="122" t="str">
        <f t="shared" si="0"/>
        <v>金　　田</v>
      </c>
      <c r="K8" s="122">
        <f t="shared" si="1"/>
        <v>5</v>
      </c>
      <c r="L8" s="122">
        <f t="shared" si="2"/>
        <v>6</v>
      </c>
      <c r="M8" s="122">
        <f t="shared" si="3"/>
        <v>6</v>
      </c>
      <c r="N8" s="122">
        <f t="shared" si="4"/>
        <v>7</v>
      </c>
      <c r="O8" s="122">
        <f t="shared" si="5"/>
        <v>6</v>
      </c>
      <c r="P8" s="123">
        <v>7</v>
      </c>
    </row>
    <row r="9" spans="1:16" ht="14.25">
      <c r="A9">
        <f>'登録'!A12</f>
        <v>19</v>
      </c>
      <c r="B9" t="str">
        <f>'登録'!B12</f>
        <v>遠　　賀</v>
      </c>
      <c r="C9" s="122">
        <f>'１区'!R11</f>
        <v>4</v>
      </c>
      <c r="D9" s="122">
        <f>'２区'!R11</f>
        <v>3</v>
      </c>
      <c r="E9" s="122">
        <f>'３区'!R11</f>
        <v>2</v>
      </c>
      <c r="F9" s="122">
        <f>'４区'!R11</f>
        <v>2</v>
      </c>
      <c r="G9" s="122">
        <f>'５区'!R11</f>
        <v>3</v>
      </c>
      <c r="H9" s="122">
        <f>'６区'!R11</f>
        <v>2</v>
      </c>
      <c r="J9" s="122" t="str">
        <f t="shared" si="0"/>
        <v>小　　竹</v>
      </c>
      <c r="K9" s="122">
        <f t="shared" si="1"/>
        <v>2</v>
      </c>
      <c r="L9" s="122">
        <f t="shared" si="2"/>
        <v>4</v>
      </c>
      <c r="M9" s="122">
        <f t="shared" si="3"/>
        <v>7</v>
      </c>
      <c r="N9" s="122">
        <f t="shared" si="4"/>
        <v>6</v>
      </c>
      <c r="O9" s="122">
        <f t="shared" si="5"/>
        <v>8</v>
      </c>
      <c r="P9" s="123">
        <v>8</v>
      </c>
    </row>
    <row r="10" spans="1:16" ht="14.25">
      <c r="A10">
        <f>'登録'!A13</f>
        <v>24</v>
      </c>
      <c r="B10" t="str">
        <f>'登録'!B13</f>
        <v>飯塚第二</v>
      </c>
      <c r="C10" s="122">
        <f>'１区'!R12</f>
        <v>9</v>
      </c>
      <c r="D10" s="122">
        <f>'２区'!R12</f>
        <v>8</v>
      </c>
      <c r="E10" s="122">
        <f>'３区'!R12</f>
        <v>9</v>
      </c>
      <c r="F10" s="122">
        <f>'４区'!R12</f>
        <v>9</v>
      </c>
      <c r="G10" s="122">
        <f>'５区'!R12</f>
        <v>7</v>
      </c>
      <c r="H10" s="122">
        <f>'６区'!R12</f>
        <v>6</v>
      </c>
      <c r="J10" s="122" t="str">
        <f t="shared" si="0"/>
        <v>飯塚第三</v>
      </c>
      <c r="K10" s="122">
        <f t="shared" si="1"/>
        <v>8</v>
      </c>
      <c r="L10" s="122">
        <f t="shared" si="2"/>
        <v>16</v>
      </c>
      <c r="M10" s="122">
        <f t="shared" si="3"/>
        <v>13</v>
      </c>
      <c r="N10" s="122">
        <f t="shared" si="4"/>
        <v>15</v>
      </c>
      <c r="O10" s="122">
        <f t="shared" si="5"/>
        <v>15</v>
      </c>
      <c r="P10" s="123">
        <v>9</v>
      </c>
    </row>
    <row r="11" spans="1:16" ht="14.25">
      <c r="A11">
        <f>'登録'!A14</f>
        <v>25</v>
      </c>
      <c r="B11" t="str">
        <f>'登録'!B14</f>
        <v>飯塚第三</v>
      </c>
      <c r="C11" s="122">
        <f>'１区'!R13</f>
        <v>8</v>
      </c>
      <c r="D11" s="122">
        <f>'２区'!R13</f>
        <v>16</v>
      </c>
      <c r="E11" s="122">
        <f>'３区'!R13</f>
        <v>13</v>
      </c>
      <c r="F11" s="122">
        <f>'４区'!R13</f>
        <v>15</v>
      </c>
      <c r="G11" s="122">
        <f>'５区'!R13</f>
        <v>15</v>
      </c>
      <c r="H11" s="122">
        <f>'６区'!R13</f>
        <v>9</v>
      </c>
      <c r="J11" s="122" t="str">
        <f t="shared" si="0"/>
        <v>水巻南</v>
      </c>
      <c r="K11" s="122">
        <f t="shared" si="1"/>
        <v>14</v>
      </c>
      <c r="L11" s="122">
        <f t="shared" si="2"/>
        <v>12</v>
      </c>
      <c r="M11" s="122">
        <f t="shared" si="3"/>
        <v>8</v>
      </c>
      <c r="N11" s="122">
        <f t="shared" si="4"/>
        <v>8</v>
      </c>
      <c r="O11" s="122">
        <f t="shared" si="5"/>
        <v>9</v>
      </c>
      <c r="P11" s="123">
        <v>10</v>
      </c>
    </row>
    <row r="12" spans="1:16" ht="14.25">
      <c r="A12">
        <f>'登録'!A15</f>
        <v>27</v>
      </c>
      <c r="B12" t="str">
        <f>'登録'!B15</f>
        <v>二　　瀬</v>
      </c>
      <c r="C12" s="122">
        <f>'１区'!R14</f>
        <v>1</v>
      </c>
      <c r="D12" s="122">
        <f>'２区'!R14</f>
        <v>1</v>
      </c>
      <c r="E12" s="122">
        <f>'３区'!R14</f>
        <v>1</v>
      </c>
      <c r="F12" s="122">
        <f>'４区'!R14</f>
        <v>1</v>
      </c>
      <c r="G12" s="122">
        <f>'５区'!R14</f>
        <v>1</v>
      </c>
      <c r="H12" s="122">
        <f>'６区'!R14</f>
        <v>1</v>
      </c>
      <c r="J12" s="122" t="str">
        <f t="shared" si="0"/>
        <v>若　  宮</v>
      </c>
      <c r="K12" s="122">
        <f t="shared" si="1"/>
        <v>11</v>
      </c>
      <c r="L12" s="122">
        <f t="shared" si="2"/>
        <v>10</v>
      </c>
      <c r="M12" s="122">
        <f t="shared" si="3"/>
        <v>10</v>
      </c>
      <c r="N12" s="122">
        <f t="shared" si="4"/>
        <v>10</v>
      </c>
      <c r="O12" s="122">
        <f t="shared" si="5"/>
        <v>10</v>
      </c>
      <c r="P12" s="123">
        <v>11</v>
      </c>
    </row>
    <row r="13" spans="1:16" ht="14.25">
      <c r="A13">
        <f>'登録'!A16</f>
        <v>39</v>
      </c>
      <c r="B13" t="str">
        <f>'登録'!B16</f>
        <v>穂波西</v>
      </c>
      <c r="C13" s="122">
        <f>'１区'!R15</f>
        <v>3</v>
      </c>
      <c r="D13" s="122">
        <f>'２区'!R15</f>
        <v>2</v>
      </c>
      <c r="E13" s="122">
        <f>'３区'!R15</f>
        <v>3</v>
      </c>
      <c r="F13" s="122">
        <f>'４区'!R15</f>
        <v>4</v>
      </c>
      <c r="G13" s="122">
        <f>'５区'!R15</f>
        <v>4</v>
      </c>
      <c r="H13" s="122">
        <f>'６区'!R15</f>
        <v>4</v>
      </c>
      <c r="J13" s="122" t="str">
        <f t="shared" si="0"/>
        <v>伊　　田</v>
      </c>
      <c r="K13" s="122">
        <f t="shared" si="1"/>
        <v>7</v>
      </c>
      <c r="L13" s="122">
        <f t="shared" si="2"/>
        <v>9</v>
      </c>
      <c r="M13" s="122">
        <f t="shared" si="3"/>
        <v>12</v>
      </c>
      <c r="N13" s="122">
        <f t="shared" si="4"/>
        <v>12</v>
      </c>
      <c r="O13" s="122">
        <f t="shared" si="5"/>
        <v>12</v>
      </c>
      <c r="P13" s="123">
        <v>12</v>
      </c>
    </row>
    <row r="14" spans="1:16" ht="14.25">
      <c r="A14">
        <f>'登録'!A17</f>
        <v>48</v>
      </c>
      <c r="B14" t="str">
        <f>'登録'!B17</f>
        <v>伊　　田</v>
      </c>
      <c r="C14" s="122">
        <f>'１区'!R16</f>
        <v>7</v>
      </c>
      <c r="D14" s="122">
        <f>'２区'!R16</f>
        <v>9</v>
      </c>
      <c r="E14" s="122">
        <f>'３区'!R16</f>
        <v>12</v>
      </c>
      <c r="F14" s="122">
        <f>'４区'!R16</f>
        <v>12</v>
      </c>
      <c r="G14" s="122">
        <f>'５区'!R16</f>
        <v>12</v>
      </c>
      <c r="H14" s="122">
        <f>'６区'!R16</f>
        <v>12</v>
      </c>
      <c r="J14" s="122" t="str">
        <f t="shared" si="0"/>
        <v>芦　　屋</v>
      </c>
      <c r="K14" s="122">
        <f t="shared" si="1"/>
        <v>15</v>
      </c>
      <c r="L14" s="122">
        <f t="shared" si="2"/>
        <v>13</v>
      </c>
      <c r="M14" s="122">
        <f t="shared" si="3"/>
        <v>14</v>
      </c>
      <c r="N14" s="122">
        <f t="shared" si="4"/>
        <v>14</v>
      </c>
      <c r="O14" s="122">
        <f t="shared" si="5"/>
        <v>13</v>
      </c>
      <c r="P14" s="123">
        <v>13</v>
      </c>
    </row>
    <row r="15" spans="1:16" ht="14.25">
      <c r="A15">
        <f>'登録'!A18</f>
        <v>59</v>
      </c>
      <c r="B15" t="str">
        <f>'登録'!B18</f>
        <v>鷹　　峰</v>
      </c>
      <c r="C15" s="122">
        <f>'１区'!R17</f>
        <v>12</v>
      </c>
      <c r="D15" s="122">
        <f>'２区'!R17</f>
        <v>15</v>
      </c>
      <c r="E15" s="122">
        <f>'３区'!R17</f>
        <v>16</v>
      </c>
      <c r="F15" s="122">
        <f>'４区'!R17</f>
        <v>16</v>
      </c>
      <c r="G15" s="122">
        <f>'５区'!R17</f>
        <v>16</v>
      </c>
      <c r="H15" s="122">
        <f>'６区'!R17</f>
        <v>16</v>
      </c>
      <c r="J15" s="122" t="str">
        <f t="shared" si="0"/>
        <v>水　　巻</v>
      </c>
      <c r="K15" s="122">
        <f t="shared" si="1"/>
        <v>16</v>
      </c>
      <c r="L15" s="122">
        <f t="shared" si="2"/>
        <v>14</v>
      </c>
      <c r="M15" s="122">
        <f t="shared" si="3"/>
        <v>15</v>
      </c>
      <c r="N15" s="122">
        <f t="shared" si="4"/>
        <v>13</v>
      </c>
      <c r="O15" s="122">
        <f t="shared" si="5"/>
        <v>14</v>
      </c>
      <c r="P15" s="123">
        <v>14</v>
      </c>
    </row>
    <row r="16" spans="1:16" ht="14.25">
      <c r="A16">
        <f>'登録'!A19</f>
        <v>62</v>
      </c>
      <c r="B16" t="str">
        <f>'登録'!B19</f>
        <v>金　　田</v>
      </c>
      <c r="C16" s="122">
        <f>'１区'!R18</f>
        <v>5</v>
      </c>
      <c r="D16" s="122">
        <f>'２区'!R18</f>
        <v>6</v>
      </c>
      <c r="E16" s="122">
        <f>'３区'!R18</f>
        <v>6</v>
      </c>
      <c r="F16" s="122">
        <f>'４区'!R18</f>
        <v>7</v>
      </c>
      <c r="G16" s="122">
        <f>'５区'!R18</f>
        <v>6</v>
      </c>
      <c r="H16" s="122">
        <f>'６区'!R18</f>
        <v>7</v>
      </c>
      <c r="J16" s="122" t="str">
        <f t="shared" si="0"/>
        <v>赤　　池</v>
      </c>
      <c r="K16" s="122">
        <f t="shared" si="1"/>
        <v>10</v>
      </c>
      <c r="L16" s="122">
        <f t="shared" si="2"/>
        <v>11</v>
      </c>
      <c r="M16" s="122">
        <f t="shared" si="3"/>
        <v>11</v>
      </c>
      <c r="N16" s="122">
        <f t="shared" si="4"/>
        <v>11</v>
      </c>
      <c r="O16" s="122">
        <f t="shared" si="5"/>
        <v>11</v>
      </c>
      <c r="P16" s="123">
        <v>15</v>
      </c>
    </row>
    <row r="17" spans="1:16" ht="14.25">
      <c r="A17">
        <f>'登録'!A20</f>
        <v>64</v>
      </c>
      <c r="B17" t="str">
        <f>'登録'!B20</f>
        <v>赤　　池</v>
      </c>
      <c r="C17" s="122">
        <f>'１区'!R19</f>
        <v>10</v>
      </c>
      <c r="D17" s="122">
        <f>'２区'!R19</f>
        <v>11</v>
      </c>
      <c r="E17" s="122">
        <f>'３区'!R19</f>
        <v>11</v>
      </c>
      <c r="F17" s="122">
        <f>'４区'!R19</f>
        <v>11</v>
      </c>
      <c r="G17" s="122">
        <f>'５区'!R19</f>
        <v>11</v>
      </c>
      <c r="H17" s="122">
        <f>'６区'!R19</f>
        <v>15</v>
      </c>
      <c r="J17" s="122" t="str">
        <f t="shared" si="0"/>
        <v>鷹　　峰</v>
      </c>
      <c r="K17" s="122">
        <f t="shared" si="1"/>
        <v>12</v>
      </c>
      <c r="L17" s="122">
        <f t="shared" si="2"/>
        <v>15</v>
      </c>
      <c r="M17" s="122">
        <f t="shared" si="3"/>
        <v>16</v>
      </c>
      <c r="N17" s="122">
        <f t="shared" si="4"/>
        <v>16</v>
      </c>
      <c r="O17" s="122">
        <f t="shared" si="5"/>
        <v>16</v>
      </c>
      <c r="P17" s="123">
        <v>16</v>
      </c>
    </row>
    <row r="18" spans="1:16" ht="14.25">
      <c r="A18">
        <f>'登録'!A21</f>
        <v>0</v>
      </c>
      <c r="B18">
        <f>'登録'!B21</f>
        <v>0</v>
      </c>
      <c r="C18" s="122">
        <f>'１区'!R20</f>
        <v>0</v>
      </c>
      <c r="D18" s="122">
        <f>'２区'!R20</f>
        <v>0</v>
      </c>
      <c r="E18" s="122">
        <f>'３区'!R20</f>
        <v>0</v>
      </c>
      <c r="F18" s="122">
        <f>'４区'!R20</f>
        <v>0</v>
      </c>
      <c r="G18" s="122">
        <f>'５区'!R20</f>
        <v>0</v>
      </c>
      <c r="H18" s="122">
        <f>'６区'!R20</f>
        <v>0</v>
      </c>
      <c r="J18" s="122" t="e">
        <f t="shared" si="0"/>
        <v>#N/A</v>
      </c>
      <c r="K18" s="122" t="e">
        <f t="shared" si="1"/>
        <v>#N/A</v>
      </c>
      <c r="L18" s="122" t="e">
        <f t="shared" si="2"/>
        <v>#N/A</v>
      </c>
      <c r="M18" s="122" t="e">
        <f t="shared" si="3"/>
        <v>#N/A</v>
      </c>
      <c r="N18" s="122" t="e">
        <f t="shared" si="4"/>
        <v>#N/A</v>
      </c>
      <c r="O18" s="122" t="e">
        <f t="shared" si="5"/>
        <v>#N/A</v>
      </c>
      <c r="P18" s="123">
        <v>17</v>
      </c>
    </row>
    <row r="19" spans="1:16" ht="14.25">
      <c r="A19">
        <f>'登録'!A22</f>
        <v>0</v>
      </c>
      <c r="B19">
        <f>'登録'!B22</f>
        <v>0</v>
      </c>
      <c r="C19" s="122">
        <f>'１区'!R21</f>
        <v>0</v>
      </c>
      <c r="D19" s="122">
        <f>'２区'!R21</f>
        <v>0</v>
      </c>
      <c r="E19" s="122">
        <f>'３区'!R21</f>
        <v>0</v>
      </c>
      <c r="F19" s="122">
        <f>'４区'!R21</f>
        <v>0</v>
      </c>
      <c r="G19" s="122">
        <f>'５区'!R21</f>
        <v>0</v>
      </c>
      <c r="H19" s="122">
        <f>'６区'!R21</f>
        <v>0</v>
      </c>
      <c r="J19" s="122" t="e">
        <f t="shared" si="0"/>
        <v>#N/A</v>
      </c>
      <c r="K19" s="122" t="e">
        <f t="shared" si="1"/>
        <v>#N/A</v>
      </c>
      <c r="L19" s="122" t="e">
        <f t="shared" si="2"/>
        <v>#N/A</v>
      </c>
      <c r="M19" s="122" t="e">
        <f t="shared" si="3"/>
        <v>#N/A</v>
      </c>
      <c r="N19" s="122" t="e">
        <f t="shared" si="4"/>
        <v>#N/A</v>
      </c>
      <c r="O19" s="122" t="e">
        <f t="shared" si="5"/>
        <v>#N/A</v>
      </c>
      <c r="P19" s="123">
        <v>18</v>
      </c>
    </row>
    <row r="20" spans="1:16" ht="14.25">
      <c r="A20">
        <f>'登録'!A23</f>
        <v>0</v>
      </c>
      <c r="B20">
        <f>'登録'!B23</f>
        <v>0</v>
      </c>
      <c r="C20" s="122">
        <f>'１区'!R22</f>
        <v>0</v>
      </c>
      <c r="D20" s="122">
        <f>'２区'!R22</f>
        <v>0</v>
      </c>
      <c r="E20" s="122">
        <f>'３区'!R22</f>
        <v>0</v>
      </c>
      <c r="F20" s="122">
        <f>'４区'!R22</f>
        <v>0</v>
      </c>
      <c r="G20" s="122">
        <f>'５区'!R22</f>
        <v>0</v>
      </c>
      <c r="H20" s="122">
        <f>'６区'!R22</f>
        <v>0</v>
      </c>
      <c r="J20" s="122" t="e">
        <f t="shared" si="0"/>
        <v>#N/A</v>
      </c>
      <c r="K20" s="122" t="e">
        <f t="shared" si="1"/>
        <v>#N/A</v>
      </c>
      <c r="L20" s="122" t="e">
        <f t="shared" si="2"/>
        <v>#N/A</v>
      </c>
      <c r="M20" s="122" t="e">
        <f t="shared" si="3"/>
        <v>#N/A</v>
      </c>
      <c r="N20" s="122" t="e">
        <f t="shared" si="4"/>
        <v>#N/A</v>
      </c>
      <c r="O20" s="122" t="e">
        <f t="shared" si="5"/>
        <v>#N/A</v>
      </c>
      <c r="P20" s="123">
        <v>19</v>
      </c>
    </row>
    <row r="21" spans="1:16" ht="14.25">
      <c r="A21">
        <f>'登録'!A24</f>
        <v>0</v>
      </c>
      <c r="B21">
        <f>'登録'!B24</f>
        <v>0</v>
      </c>
      <c r="C21" s="122">
        <f>'１区'!R23</f>
        <v>0</v>
      </c>
      <c r="D21" s="122">
        <f>'２区'!R23</f>
        <v>0</v>
      </c>
      <c r="E21" s="122">
        <f>'３区'!R23</f>
        <v>0</v>
      </c>
      <c r="F21" s="122">
        <f>'４区'!R23</f>
        <v>0</v>
      </c>
      <c r="G21" s="122">
        <f>'５区'!R23</f>
        <v>0</v>
      </c>
      <c r="H21" s="122">
        <f>'６区'!R23</f>
        <v>0</v>
      </c>
      <c r="J21" s="122" t="e">
        <f t="shared" si="0"/>
        <v>#N/A</v>
      </c>
      <c r="K21" s="122" t="e">
        <f t="shared" si="1"/>
        <v>#N/A</v>
      </c>
      <c r="L21" s="122" t="e">
        <f t="shared" si="2"/>
        <v>#N/A</v>
      </c>
      <c r="M21" s="122" t="e">
        <f t="shared" si="3"/>
        <v>#N/A</v>
      </c>
      <c r="N21" s="122" t="e">
        <f t="shared" si="4"/>
        <v>#N/A</v>
      </c>
      <c r="O21" s="122" t="e">
        <f t="shared" si="5"/>
        <v>#N/A</v>
      </c>
      <c r="P21" s="123">
        <v>20</v>
      </c>
    </row>
    <row r="22" spans="1:16" ht="14.25">
      <c r="A22">
        <f>'登録'!A25</f>
        <v>0</v>
      </c>
      <c r="B22">
        <f>'登録'!B25</f>
        <v>0</v>
      </c>
      <c r="C22" s="122">
        <f>'１区'!R24</f>
        <v>0</v>
      </c>
      <c r="D22" s="122">
        <f>'２区'!R24</f>
        <v>0</v>
      </c>
      <c r="E22" s="122">
        <f>'３区'!R24</f>
        <v>0</v>
      </c>
      <c r="F22" s="122">
        <f>'４区'!R24</f>
        <v>0</v>
      </c>
      <c r="G22" s="122">
        <f>'５区'!R24</f>
        <v>0</v>
      </c>
      <c r="H22" s="122">
        <f>'６区'!R24</f>
        <v>0</v>
      </c>
      <c r="J22" s="122" t="e">
        <f t="shared" si="0"/>
        <v>#N/A</v>
      </c>
      <c r="K22" s="122" t="e">
        <f t="shared" si="1"/>
        <v>#N/A</v>
      </c>
      <c r="L22" s="122" t="e">
        <f t="shared" si="2"/>
        <v>#N/A</v>
      </c>
      <c r="M22" s="122" t="e">
        <f t="shared" si="3"/>
        <v>#N/A</v>
      </c>
      <c r="N22" s="122" t="e">
        <f t="shared" si="4"/>
        <v>#N/A</v>
      </c>
      <c r="O22" s="122" t="e">
        <f t="shared" si="5"/>
        <v>#N/A</v>
      </c>
      <c r="P22" s="123">
        <v>21</v>
      </c>
    </row>
    <row r="23" spans="1:16" ht="14.25">
      <c r="A23">
        <f>'登録'!A26</f>
        <v>0</v>
      </c>
      <c r="B23">
        <f>'登録'!B26</f>
        <v>0</v>
      </c>
      <c r="C23" s="122">
        <f>'１区'!R25</f>
        <v>0</v>
      </c>
      <c r="D23" s="122">
        <f>'２区'!R25</f>
        <v>0</v>
      </c>
      <c r="E23" s="122">
        <f>'３区'!R25</f>
        <v>0</v>
      </c>
      <c r="F23" s="122">
        <f>'４区'!R25</f>
        <v>0</v>
      </c>
      <c r="G23" s="122">
        <f>'５区'!R25</f>
        <v>0</v>
      </c>
      <c r="H23" s="122">
        <f>'６区'!R25</f>
        <v>0</v>
      </c>
      <c r="J23" s="122" t="e">
        <f t="shared" si="0"/>
        <v>#N/A</v>
      </c>
      <c r="K23" s="122" t="e">
        <f t="shared" si="1"/>
        <v>#N/A</v>
      </c>
      <c r="L23" s="122" t="e">
        <f t="shared" si="2"/>
        <v>#N/A</v>
      </c>
      <c r="M23" s="122" t="e">
        <f t="shared" si="3"/>
        <v>#N/A</v>
      </c>
      <c r="N23" s="122" t="e">
        <f t="shared" si="4"/>
        <v>#N/A</v>
      </c>
      <c r="O23" s="122" t="e">
        <f t="shared" si="5"/>
        <v>#N/A</v>
      </c>
      <c r="P23" s="123">
        <v>22</v>
      </c>
    </row>
    <row r="24" spans="1:16" ht="14.25">
      <c r="A24">
        <f>'登録'!A27</f>
        <v>0</v>
      </c>
      <c r="B24">
        <f>'登録'!B27</f>
        <v>0</v>
      </c>
      <c r="C24" s="122">
        <f>'１区'!R26</f>
        <v>0</v>
      </c>
      <c r="D24" s="122">
        <f>'２区'!R26</f>
        <v>0</v>
      </c>
      <c r="E24" s="122">
        <f>'３区'!R26</f>
        <v>0</v>
      </c>
      <c r="F24" s="122">
        <f>'４区'!R26</f>
        <v>0</v>
      </c>
      <c r="G24" s="122">
        <f>'５区'!R26</f>
        <v>0</v>
      </c>
      <c r="H24" s="122">
        <f>'６区'!R26</f>
        <v>0</v>
      </c>
      <c r="J24" s="122" t="e">
        <f t="shared" si="0"/>
        <v>#N/A</v>
      </c>
      <c r="K24" s="122" t="e">
        <f t="shared" si="1"/>
        <v>#N/A</v>
      </c>
      <c r="L24" s="122" t="e">
        <f t="shared" si="2"/>
        <v>#N/A</v>
      </c>
      <c r="M24" s="122" t="e">
        <f t="shared" si="3"/>
        <v>#N/A</v>
      </c>
      <c r="N24" s="122" t="e">
        <f t="shared" si="4"/>
        <v>#N/A</v>
      </c>
      <c r="O24" s="122" t="e">
        <f t="shared" si="5"/>
        <v>#N/A</v>
      </c>
      <c r="P24" s="123">
        <v>23</v>
      </c>
    </row>
    <row r="25" spans="1:16" ht="14.25">
      <c r="A25">
        <f>'登録'!A28</f>
        <v>0</v>
      </c>
      <c r="B25">
        <f>'登録'!B28</f>
        <v>0</v>
      </c>
      <c r="C25" s="122">
        <f>'１区'!R27</f>
        <v>0</v>
      </c>
      <c r="D25" s="122">
        <f>'２区'!R27</f>
        <v>0</v>
      </c>
      <c r="E25" s="122">
        <f>'３区'!R27</f>
        <v>0</v>
      </c>
      <c r="F25" s="122">
        <f>'４区'!R27</f>
        <v>0</v>
      </c>
      <c r="G25" s="122">
        <f>'５区'!R27</f>
        <v>0</v>
      </c>
      <c r="H25" s="122">
        <f>'６区'!R27</f>
        <v>0</v>
      </c>
      <c r="J25" s="122" t="e">
        <f t="shared" si="0"/>
        <v>#N/A</v>
      </c>
      <c r="K25" s="122" t="e">
        <f t="shared" si="1"/>
        <v>#N/A</v>
      </c>
      <c r="L25" s="122" t="e">
        <f t="shared" si="2"/>
        <v>#N/A</v>
      </c>
      <c r="M25" s="122" t="e">
        <f t="shared" si="3"/>
        <v>#N/A</v>
      </c>
      <c r="N25" s="122" t="e">
        <f t="shared" si="4"/>
        <v>#N/A</v>
      </c>
      <c r="O25" s="122" t="e">
        <f t="shared" si="5"/>
        <v>#N/A</v>
      </c>
      <c r="P25" s="123">
        <v>24</v>
      </c>
    </row>
    <row r="26" spans="1:16" ht="14.25">
      <c r="A26">
        <f>'登録'!A29</f>
        <v>0</v>
      </c>
      <c r="B26">
        <f>'登録'!B29</f>
        <v>0</v>
      </c>
      <c r="C26" s="122">
        <f>'１区'!R28</f>
        <v>0</v>
      </c>
      <c r="D26" s="122">
        <f>'２区'!R28</f>
        <v>0</v>
      </c>
      <c r="E26" s="122">
        <f>'３区'!R28</f>
        <v>0</v>
      </c>
      <c r="F26" s="122">
        <f>'４区'!R28</f>
        <v>0</v>
      </c>
      <c r="G26" s="122">
        <f>'５区'!R28</f>
        <v>0</v>
      </c>
      <c r="H26" s="122">
        <f>'６区'!R28</f>
        <v>0</v>
      </c>
      <c r="J26" s="122" t="e">
        <f t="shared" si="0"/>
        <v>#N/A</v>
      </c>
      <c r="K26" s="122" t="e">
        <f t="shared" si="1"/>
        <v>#N/A</v>
      </c>
      <c r="L26" s="122" t="e">
        <f t="shared" si="2"/>
        <v>#N/A</v>
      </c>
      <c r="M26" s="122" t="e">
        <f t="shared" si="3"/>
        <v>#N/A</v>
      </c>
      <c r="N26" s="122" t="e">
        <f t="shared" si="4"/>
        <v>#N/A</v>
      </c>
      <c r="O26" s="122" t="e">
        <f t="shared" si="5"/>
        <v>#N/A</v>
      </c>
      <c r="P26" s="123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9"/>
  <sheetViews>
    <sheetView showGridLines="0" zoomScale="75" zoomScaleNormal="75" workbookViewId="0" topLeftCell="D1">
      <selection activeCell="K6" sqref="K6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13" width="11.69921875" style="5" customWidth="1"/>
    <col min="14" max="16384" width="9.69921875" style="5" customWidth="1"/>
  </cols>
  <sheetData>
    <row r="1" s="1" customFormat="1" ht="14.25">
      <c r="B1" s="37" t="str">
        <f>'最初に'!C7</f>
        <v>平成１９年度　筑豊地区中学校　新人駅伝競走大会（男子）</v>
      </c>
    </row>
    <row r="2" spans="2:7" s="2" customFormat="1" ht="14.25">
      <c r="B2" s="5"/>
      <c r="E2" s="1" t="s">
        <v>22</v>
      </c>
      <c r="G2" s="2" t="str">
        <f>'最初に'!C8</f>
        <v>平成２０年１月２６日（土）　１０時３０分スタート</v>
      </c>
    </row>
    <row r="4" spans="1:15" ht="12">
      <c r="A4" s="13" t="s">
        <v>29</v>
      </c>
      <c r="B4" s="9" t="s">
        <v>25</v>
      </c>
      <c r="C4" s="3" t="s">
        <v>26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51"/>
      <c r="O4" s="51"/>
    </row>
    <row r="5" spans="1:13" ht="19.5" customHeight="1">
      <c r="A5" s="24">
        <v>3</v>
      </c>
      <c r="B5" s="12" t="s">
        <v>106</v>
      </c>
      <c r="C5" s="6" t="s">
        <v>120</v>
      </c>
      <c r="D5" s="6" t="s">
        <v>121</v>
      </c>
      <c r="E5" s="6" t="s">
        <v>122</v>
      </c>
      <c r="F5" s="6" t="s">
        <v>123</v>
      </c>
      <c r="G5" s="6" t="s">
        <v>168</v>
      </c>
      <c r="H5" s="6" t="s">
        <v>124</v>
      </c>
      <c r="I5" s="6" t="s">
        <v>125</v>
      </c>
      <c r="J5" s="6" t="s">
        <v>126</v>
      </c>
      <c r="K5" s="6" t="s">
        <v>127</v>
      </c>
      <c r="L5" s="6" t="s">
        <v>128</v>
      </c>
      <c r="M5" s="3" t="s">
        <v>129</v>
      </c>
    </row>
    <row r="6" spans="1:13" ht="19.5" customHeight="1">
      <c r="A6" s="24">
        <v>8</v>
      </c>
      <c r="B6" s="12" t="s">
        <v>277</v>
      </c>
      <c r="C6" s="6" t="s">
        <v>267</v>
      </c>
      <c r="D6" s="6" t="s">
        <v>268</v>
      </c>
      <c r="E6" s="6" t="s">
        <v>269</v>
      </c>
      <c r="F6" s="6" t="s">
        <v>270</v>
      </c>
      <c r="G6" s="6" t="s">
        <v>271</v>
      </c>
      <c r="H6" s="6" t="s">
        <v>272</v>
      </c>
      <c r="I6" s="6" t="s">
        <v>273</v>
      </c>
      <c r="J6" s="6" t="s">
        <v>274</v>
      </c>
      <c r="K6" s="6" t="s">
        <v>275</v>
      </c>
      <c r="L6" s="6" t="s">
        <v>276</v>
      </c>
      <c r="M6" s="3"/>
    </row>
    <row r="7" spans="1:13" ht="19.5" customHeight="1">
      <c r="A7" s="24">
        <v>9</v>
      </c>
      <c r="B7" s="12" t="s">
        <v>107</v>
      </c>
      <c r="C7" s="6" t="s">
        <v>194</v>
      </c>
      <c r="D7" s="6" t="s">
        <v>195</v>
      </c>
      <c r="E7" s="6" t="s">
        <v>196</v>
      </c>
      <c r="F7" s="6" t="s">
        <v>197</v>
      </c>
      <c r="G7" s="6" t="s">
        <v>198</v>
      </c>
      <c r="H7" s="6" t="s">
        <v>199</v>
      </c>
      <c r="I7" s="6" t="s">
        <v>200</v>
      </c>
      <c r="J7" s="6" t="s">
        <v>201</v>
      </c>
      <c r="K7" s="6" t="s">
        <v>202</v>
      </c>
      <c r="L7" s="6"/>
      <c r="M7" s="3"/>
    </row>
    <row r="8" spans="1:13" ht="19.5" customHeight="1">
      <c r="A8" s="24">
        <v>11</v>
      </c>
      <c r="B8" s="12" t="s">
        <v>224</v>
      </c>
      <c r="C8" s="6" t="s">
        <v>138</v>
      </c>
      <c r="D8" s="6" t="s">
        <v>139</v>
      </c>
      <c r="E8" s="6" t="s">
        <v>140</v>
      </c>
      <c r="F8" s="6" t="s">
        <v>219</v>
      </c>
      <c r="G8" s="6" t="s">
        <v>141</v>
      </c>
      <c r="H8" s="6" t="s">
        <v>142</v>
      </c>
      <c r="I8" s="6" t="s">
        <v>143</v>
      </c>
      <c r="J8" s="6" t="s">
        <v>144</v>
      </c>
      <c r="K8" s="6" t="s">
        <v>145</v>
      </c>
      <c r="L8" s="6" t="s">
        <v>146</v>
      </c>
      <c r="M8" s="3"/>
    </row>
    <row r="9" spans="1:13" ht="19.5" customHeight="1">
      <c r="A9" s="24">
        <v>16</v>
      </c>
      <c r="B9" s="12" t="s">
        <v>108</v>
      </c>
      <c r="C9" s="6" t="s">
        <v>256</v>
      </c>
      <c r="D9" s="6" t="s">
        <v>257</v>
      </c>
      <c r="E9" s="6" t="s">
        <v>258</v>
      </c>
      <c r="F9" s="6" t="s">
        <v>259</v>
      </c>
      <c r="G9" s="6" t="s">
        <v>260</v>
      </c>
      <c r="H9" s="6" t="s">
        <v>261</v>
      </c>
      <c r="I9" s="6" t="s">
        <v>262</v>
      </c>
      <c r="J9" s="6" t="s">
        <v>263</v>
      </c>
      <c r="K9" s="6" t="s">
        <v>264</v>
      </c>
      <c r="L9" s="6" t="s">
        <v>265</v>
      </c>
      <c r="M9" s="3" t="s">
        <v>266</v>
      </c>
    </row>
    <row r="10" spans="1:13" ht="19.5" customHeight="1">
      <c r="A10" s="24">
        <v>17</v>
      </c>
      <c r="B10" s="12" t="s">
        <v>109</v>
      </c>
      <c r="C10" s="6" t="s">
        <v>220</v>
      </c>
      <c r="D10" s="6" t="s">
        <v>221</v>
      </c>
      <c r="E10" s="6" t="s">
        <v>222</v>
      </c>
      <c r="F10" s="6" t="s">
        <v>203</v>
      </c>
      <c r="G10" s="6" t="s">
        <v>204</v>
      </c>
      <c r="H10" s="6" t="s">
        <v>205</v>
      </c>
      <c r="I10" s="6" t="s">
        <v>206</v>
      </c>
      <c r="J10" s="6" t="s">
        <v>207</v>
      </c>
      <c r="K10" s="6" t="s">
        <v>223</v>
      </c>
      <c r="L10" s="6"/>
      <c r="M10" s="3"/>
    </row>
    <row r="11" spans="1:13" ht="19.5" customHeight="1">
      <c r="A11" s="24">
        <v>18</v>
      </c>
      <c r="B11" s="12" t="s">
        <v>110</v>
      </c>
      <c r="C11" s="6" t="s">
        <v>130</v>
      </c>
      <c r="D11" s="6" t="s">
        <v>131</v>
      </c>
      <c r="E11" s="6" t="s">
        <v>169</v>
      </c>
      <c r="F11" s="6" t="s">
        <v>132</v>
      </c>
      <c r="G11" s="6" t="s">
        <v>133</v>
      </c>
      <c r="H11" s="6" t="s">
        <v>134</v>
      </c>
      <c r="I11" s="6" t="s">
        <v>135</v>
      </c>
      <c r="J11" s="6" t="s">
        <v>218</v>
      </c>
      <c r="K11" s="6" t="s">
        <v>136</v>
      </c>
      <c r="L11" s="6" t="s">
        <v>137</v>
      </c>
      <c r="M11" s="3"/>
    </row>
    <row r="12" spans="1:13" ht="19.5" customHeight="1">
      <c r="A12" s="24">
        <v>19</v>
      </c>
      <c r="B12" s="12" t="s">
        <v>111</v>
      </c>
      <c r="C12" s="6" t="s">
        <v>234</v>
      </c>
      <c r="D12" s="6" t="s">
        <v>235</v>
      </c>
      <c r="E12" s="6" t="s">
        <v>236</v>
      </c>
      <c r="F12" s="6" t="s">
        <v>237</v>
      </c>
      <c r="G12" s="6" t="s">
        <v>238</v>
      </c>
      <c r="H12" s="6" t="s">
        <v>239</v>
      </c>
      <c r="I12" s="6" t="s">
        <v>240</v>
      </c>
      <c r="J12" s="6" t="s">
        <v>241</v>
      </c>
      <c r="K12" s="6" t="s">
        <v>243</v>
      </c>
      <c r="L12" s="6" t="s">
        <v>242</v>
      </c>
      <c r="M12" s="3" t="s">
        <v>244</v>
      </c>
    </row>
    <row r="13" spans="1:13" ht="19.5" customHeight="1">
      <c r="A13" s="24">
        <v>24</v>
      </c>
      <c r="B13" s="12" t="s">
        <v>112</v>
      </c>
      <c r="C13" s="6" t="s">
        <v>157</v>
      </c>
      <c r="D13" s="6" t="s">
        <v>158</v>
      </c>
      <c r="E13" s="6" t="s">
        <v>159</v>
      </c>
      <c r="F13" s="6" t="s">
        <v>160</v>
      </c>
      <c r="G13" s="6" t="s">
        <v>161</v>
      </c>
      <c r="H13" s="6" t="s">
        <v>162</v>
      </c>
      <c r="I13" s="6" t="s">
        <v>163</v>
      </c>
      <c r="J13" s="6" t="s">
        <v>164</v>
      </c>
      <c r="K13" s="6" t="s">
        <v>165</v>
      </c>
      <c r="L13" s="6" t="s">
        <v>166</v>
      </c>
      <c r="M13" s="3" t="s">
        <v>167</v>
      </c>
    </row>
    <row r="14" spans="1:13" ht="19.5" customHeight="1">
      <c r="A14" s="24">
        <v>25</v>
      </c>
      <c r="B14" s="12" t="s">
        <v>113</v>
      </c>
      <c r="C14" s="6" t="s">
        <v>278</v>
      </c>
      <c r="D14" s="6" t="s">
        <v>279</v>
      </c>
      <c r="E14" s="6" t="s">
        <v>280</v>
      </c>
      <c r="F14" s="6" t="s">
        <v>281</v>
      </c>
      <c r="G14" s="6" t="s">
        <v>282</v>
      </c>
      <c r="H14" s="6" t="s">
        <v>283</v>
      </c>
      <c r="I14" s="6" t="s">
        <v>284</v>
      </c>
      <c r="J14" s="6"/>
      <c r="K14" s="6"/>
      <c r="L14" s="6"/>
      <c r="M14" s="3"/>
    </row>
    <row r="15" spans="1:13" ht="19.5" customHeight="1">
      <c r="A15" s="24">
        <v>27</v>
      </c>
      <c r="B15" s="12" t="s">
        <v>114</v>
      </c>
      <c r="C15" s="6" t="s">
        <v>170</v>
      </c>
      <c r="D15" s="6" t="s">
        <v>171</v>
      </c>
      <c r="E15" s="6" t="s">
        <v>172</v>
      </c>
      <c r="F15" s="6" t="s">
        <v>173</v>
      </c>
      <c r="G15" s="6" t="s">
        <v>174</v>
      </c>
      <c r="H15" s="6" t="s">
        <v>175</v>
      </c>
      <c r="I15" s="6" t="s">
        <v>176</v>
      </c>
      <c r="J15" s="6" t="s">
        <v>177</v>
      </c>
      <c r="K15" s="6" t="s">
        <v>178</v>
      </c>
      <c r="L15" s="6" t="s">
        <v>179</v>
      </c>
      <c r="M15" s="3" t="s">
        <v>180</v>
      </c>
    </row>
    <row r="16" spans="1:13" ht="19.5" customHeight="1">
      <c r="A16" s="24">
        <v>39</v>
      </c>
      <c r="B16" s="12" t="s">
        <v>115</v>
      </c>
      <c r="C16" s="6" t="s">
        <v>183</v>
      </c>
      <c r="D16" s="6" t="s">
        <v>184</v>
      </c>
      <c r="E16" s="6" t="s">
        <v>185</v>
      </c>
      <c r="F16" s="6" t="s">
        <v>186</v>
      </c>
      <c r="G16" s="6" t="s">
        <v>187</v>
      </c>
      <c r="H16" s="6" t="s">
        <v>188</v>
      </c>
      <c r="I16" s="6" t="s">
        <v>189</v>
      </c>
      <c r="J16" s="6" t="s">
        <v>190</v>
      </c>
      <c r="K16" s="6" t="s">
        <v>191</v>
      </c>
      <c r="L16" s="6" t="s">
        <v>192</v>
      </c>
      <c r="M16" s="3" t="s">
        <v>193</v>
      </c>
    </row>
    <row r="17" spans="1:13" ht="19.5" customHeight="1">
      <c r="A17" s="24">
        <v>48</v>
      </c>
      <c r="B17" s="12" t="s">
        <v>116</v>
      </c>
      <c r="C17" s="6" t="s">
        <v>245</v>
      </c>
      <c r="D17" s="6" t="s">
        <v>246</v>
      </c>
      <c r="E17" s="6" t="s">
        <v>247</v>
      </c>
      <c r="F17" s="6" t="s">
        <v>248</v>
      </c>
      <c r="G17" s="6" t="s">
        <v>249</v>
      </c>
      <c r="H17" s="6" t="s">
        <v>250</v>
      </c>
      <c r="I17" s="6" t="s">
        <v>251</v>
      </c>
      <c r="J17" s="6" t="s">
        <v>252</v>
      </c>
      <c r="K17" s="6" t="s">
        <v>253</v>
      </c>
      <c r="L17" s="6" t="s">
        <v>254</v>
      </c>
      <c r="M17" s="3" t="s">
        <v>255</v>
      </c>
    </row>
    <row r="18" spans="1:13" ht="19.5" customHeight="1">
      <c r="A18" s="24">
        <v>59</v>
      </c>
      <c r="B18" s="12" t="s">
        <v>117</v>
      </c>
      <c r="C18" s="6" t="s">
        <v>156</v>
      </c>
      <c r="D18" s="6" t="s">
        <v>217</v>
      </c>
      <c r="E18" s="6" t="s">
        <v>216</v>
      </c>
      <c r="F18" s="6" t="s">
        <v>215</v>
      </c>
      <c r="G18" s="6" t="s">
        <v>214</v>
      </c>
      <c r="H18" s="6" t="s">
        <v>213</v>
      </c>
      <c r="I18" s="6" t="s">
        <v>212</v>
      </c>
      <c r="J18" s="6" t="s">
        <v>211</v>
      </c>
      <c r="K18" s="6" t="s">
        <v>210</v>
      </c>
      <c r="L18" s="6" t="s">
        <v>209</v>
      </c>
      <c r="M18" s="3" t="s">
        <v>208</v>
      </c>
    </row>
    <row r="19" spans="1:13" ht="19.5" customHeight="1">
      <c r="A19" s="24">
        <v>62</v>
      </c>
      <c r="B19" s="12" t="s">
        <v>118</v>
      </c>
      <c r="C19" s="6" t="s">
        <v>147</v>
      </c>
      <c r="D19" s="6" t="s">
        <v>148</v>
      </c>
      <c r="E19" s="6" t="s">
        <v>149</v>
      </c>
      <c r="F19" s="6" t="s">
        <v>182</v>
      </c>
      <c r="G19" s="6" t="s">
        <v>150</v>
      </c>
      <c r="H19" s="6" t="s">
        <v>151</v>
      </c>
      <c r="I19" s="6" t="s">
        <v>152</v>
      </c>
      <c r="J19" s="6" t="s">
        <v>153</v>
      </c>
      <c r="K19" s="6" t="s">
        <v>154</v>
      </c>
      <c r="L19" s="6" t="s">
        <v>155</v>
      </c>
      <c r="M19" s="3" t="s">
        <v>181</v>
      </c>
    </row>
    <row r="20" spans="1:13" ht="19.5" customHeight="1">
      <c r="A20" s="24">
        <v>64</v>
      </c>
      <c r="B20" s="12" t="s">
        <v>119</v>
      </c>
      <c r="C20" s="6" t="s">
        <v>225</v>
      </c>
      <c r="D20" s="6" t="s">
        <v>227</v>
      </c>
      <c r="E20" s="6" t="s">
        <v>226</v>
      </c>
      <c r="F20" s="6" t="s">
        <v>228</v>
      </c>
      <c r="G20" s="6" t="s">
        <v>229</v>
      </c>
      <c r="H20" s="6" t="s">
        <v>230</v>
      </c>
      <c r="I20" s="6" t="s">
        <v>231</v>
      </c>
      <c r="J20" s="6" t="s">
        <v>232</v>
      </c>
      <c r="K20" s="6" t="s">
        <v>233</v>
      </c>
      <c r="L20" s="6"/>
      <c r="M20" s="3"/>
    </row>
    <row r="21" spans="1:13" ht="19.5" customHeight="1">
      <c r="A21" s="24"/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9.5" customHeight="1">
      <c r="A22" s="24"/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3" ht="19.5" customHeight="1">
      <c r="A23" s="24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3"/>
    </row>
    <row r="24" spans="1:13" ht="19.5" customHeight="1">
      <c r="A24" s="24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</row>
    <row r="25" spans="1:13" ht="19.5" customHeight="1">
      <c r="A25" s="24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9.5" customHeight="1">
      <c r="A26" s="24"/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</row>
    <row r="27" spans="1:13" ht="19.5" customHeight="1">
      <c r="A27" s="24"/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3"/>
    </row>
    <row r="28" spans="1:13" ht="19.5" customHeight="1">
      <c r="A28" s="24"/>
      <c r="B28" s="12"/>
      <c r="C28" s="6"/>
      <c r="D28" s="6"/>
      <c r="E28" s="6"/>
      <c r="F28" s="6"/>
      <c r="G28" s="6"/>
      <c r="H28" s="6"/>
      <c r="I28" s="6"/>
      <c r="J28" s="6"/>
      <c r="K28" s="6"/>
      <c r="L28" s="6"/>
      <c r="M28" s="3"/>
    </row>
    <row r="29" spans="1:13" ht="19.5" customHeight="1">
      <c r="A29" s="24"/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3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9"/>
  <sheetViews>
    <sheetView showGridLines="0" workbookViewId="0" topLeftCell="H4">
      <selection activeCell="IV5" sqref="IV5"/>
    </sheetView>
  </sheetViews>
  <sheetFormatPr defaultColWidth="8.796875" defaultRowHeight="15"/>
  <cols>
    <col min="1" max="6" width="3.3984375" style="5" customWidth="1"/>
    <col min="7" max="8" width="1.203125" style="5" customWidth="1"/>
    <col min="9" max="9" width="5.69921875" style="5" customWidth="1"/>
    <col min="10" max="10" width="8.69921875" style="5" customWidth="1"/>
    <col min="11" max="17" width="12.69921875" style="5" customWidth="1"/>
    <col min="18" max="19" width="10.69921875" style="5" customWidth="1"/>
    <col min="20" max="27" width="10.69921875" style="75" customWidth="1"/>
    <col min="28" max="16384" width="9.69921875" style="5" customWidth="1"/>
  </cols>
  <sheetData>
    <row r="1" s="1" customFormat="1" ht="14.25">
      <c r="J1" s="1" t="str">
        <f>'最初に'!C7</f>
        <v>平成１９年度　筑豊地区中学校　新人駅伝競走大会（男子）</v>
      </c>
    </row>
    <row r="2" s="2" customFormat="1" ht="14.25">
      <c r="M2" s="1" t="s">
        <v>76</v>
      </c>
    </row>
    <row r="3" ht="14.25">
      <c r="Q3" s="7" t="str">
        <f>'最初に'!C8</f>
        <v>平成２０年１月２６日（土）　１０時３０分スタート</v>
      </c>
    </row>
    <row r="4" spans="1:27" ht="12">
      <c r="A4" s="3" t="s">
        <v>79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140"/>
      <c r="H4" s="141"/>
      <c r="I4" s="13" t="s">
        <v>29</v>
      </c>
      <c r="J4" s="23" t="s">
        <v>25</v>
      </c>
      <c r="K4" s="3" t="s">
        <v>26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54</v>
      </c>
      <c r="R4" s="139"/>
      <c r="S4" s="51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6">
        <v>1</v>
      </c>
      <c r="B5" s="6">
        <v>3</v>
      </c>
      <c r="C5" s="6">
        <v>2</v>
      </c>
      <c r="D5" s="6">
        <v>4</v>
      </c>
      <c r="E5" s="6">
        <v>5</v>
      </c>
      <c r="F5" s="6">
        <v>6</v>
      </c>
      <c r="G5" s="140"/>
      <c r="H5" s="141"/>
      <c r="I5" s="13">
        <f>IF('登録'!A5=0,"",'登録'!A5)</f>
        <v>3</v>
      </c>
      <c r="J5" s="23" t="str">
        <f>IF('登録'!B5="","",'登録'!B5)</f>
        <v>直方第三</v>
      </c>
      <c r="K5" s="3" t="str">
        <f>IF('登録'!C5="","",'登録'!C5)</f>
        <v>吉竹　弘智</v>
      </c>
      <c r="L5" s="3" t="str">
        <f>IF(A5=0,"",LOOKUP(A5,'登録'!$D$4:$M$4,'登録'!$D5:$M5))</f>
        <v>佐藤　淳①</v>
      </c>
      <c r="M5" s="3" t="str">
        <f>IF(B5=0,"",LOOKUP(B5,'登録'!$D$4:$M$4,'登録'!$D5:$M5))</f>
        <v>中島　祐亮①</v>
      </c>
      <c r="N5" s="3" t="str">
        <f>IF(C5=0,"",LOOKUP(C5,'登録'!$D$4:$M$4,'登録'!$D5:$M5))</f>
        <v>米田　恭平②</v>
      </c>
      <c r="O5" s="3" t="str">
        <f>IF(D5=0,"",LOOKUP(D5,'登録'!$D$4:$M$4,'登録'!$D5:$M5))</f>
        <v>飯野健次郎②</v>
      </c>
      <c r="P5" s="3" t="str">
        <f>IF(E5=0,"",LOOKUP(E5,'登録'!$D$4:$M$4,'登録'!$D5:$M5))</f>
        <v>濵田　賢人①</v>
      </c>
      <c r="Q5" s="3" t="str">
        <f>IF(F5=0,"",LOOKUP(F5,'登録'!$D$4:$M$4,'登録'!$D5:$M5))</f>
        <v>有本　貴皓①</v>
      </c>
      <c r="R5" s="140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40"/>
      <c r="H6" s="141"/>
      <c r="I6" s="13">
        <f>IF('登録'!A6=0,"",'登録'!A6)</f>
        <v>8</v>
      </c>
      <c r="J6" s="23" t="str">
        <f>IF('登録'!B6="","",'登録'!B6)</f>
        <v>小　　竹</v>
      </c>
      <c r="K6" s="3" t="str">
        <f>IF('登録'!C6="","",'登録'!C6)</f>
        <v>穴井　忠幸</v>
      </c>
      <c r="L6" s="3" t="str">
        <f>IF(A6=0,"",LOOKUP(A6,'登録'!$D$4:$M$4,'登録'!$D6:$M6))</f>
        <v>猿渡　眞之②</v>
      </c>
      <c r="M6" s="3" t="str">
        <f>IF(B6=0,"",LOOKUP(B6,'登録'!$D$4:$M$4,'登録'!$D6:$M6))</f>
        <v>山ノ内　寿祈①</v>
      </c>
      <c r="N6" s="3" t="str">
        <f>IF(C6=0,"",LOOKUP(C6,'登録'!$D$4:$M$4,'登録'!$D6:$M6))</f>
        <v>平　　諒太②</v>
      </c>
      <c r="O6" s="3" t="str">
        <f>IF(D6=0,"",LOOKUP(D6,'登録'!$D$4:$M$4,'登録'!$D6:$M6))</f>
        <v>田尻　雄大①</v>
      </c>
      <c r="P6" s="3" t="str">
        <f>IF(E6=0,"",LOOKUP(E6,'登録'!$D$4:$M$4,'登録'!$D6:$M6))</f>
        <v>谷川　雄斗①</v>
      </c>
      <c r="Q6" s="3" t="str">
        <f>IF(F6=0,"",LOOKUP(F6,'登録'!$D$4:$M$4,'登録'!$D6:$M6))</f>
        <v>片井野　泰毅①</v>
      </c>
      <c r="R6" s="140"/>
      <c r="T6" s="5"/>
      <c r="U6" s="5"/>
      <c r="V6" s="5"/>
      <c r="W6" s="5"/>
      <c r="X6" s="5"/>
      <c r="Y6" s="5"/>
      <c r="Z6" s="5"/>
      <c r="AA6" s="5"/>
    </row>
    <row r="7" spans="1:27" ht="19.5" customHeight="1">
      <c r="A7" s="6">
        <v>7</v>
      </c>
      <c r="B7" s="6">
        <v>6</v>
      </c>
      <c r="C7" s="6">
        <v>1</v>
      </c>
      <c r="D7" s="6">
        <v>3</v>
      </c>
      <c r="E7" s="6">
        <v>8</v>
      </c>
      <c r="F7" s="6">
        <v>2</v>
      </c>
      <c r="G7" s="140"/>
      <c r="H7" s="141"/>
      <c r="I7" s="13">
        <f>IF('登録'!A7=0,"",'登録'!A7)</f>
        <v>9</v>
      </c>
      <c r="J7" s="23" t="str">
        <f>IF('登録'!B7="","",'登録'!B7)</f>
        <v>鞍手北</v>
      </c>
      <c r="K7" s="3" t="str">
        <f>IF('登録'!C7="","",'登録'!C7)</f>
        <v>徳永　真次</v>
      </c>
      <c r="L7" s="3" t="str">
        <f>IF(A7=0,"",LOOKUP(A7,'登録'!$D$4:$M$4,'登録'!$D7:$M7))</f>
        <v>栗田　尚汰②</v>
      </c>
      <c r="M7" s="3" t="str">
        <f>IF(B7=0,"",LOOKUP(B7,'登録'!$D$4:$M$4,'登録'!$D7:$M7))</f>
        <v>幸田　祐樹②</v>
      </c>
      <c r="N7" s="3" t="str">
        <f>IF(C7=0,"",LOOKUP(C7,'登録'!$D$4:$M$4,'登録'!$D7:$M7))</f>
        <v>大村　元希②</v>
      </c>
      <c r="O7" s="3" t="str">
        <f>IF(D7=0,"",LOOKUP(D7,'登録'!$D$4:$M$4,'登録'!$D7:$M7))</f>
        <v>奥田　祥馬②</v>
      </c>
      <c r="P7" s="3" t="str">
        <f>IF(E7=0,"",LOOKUP(E7,'登録'!$D$4:$M$4,'登録'!$D7:$M7))</f>
        <v>宮崎　拓磨②</v>
      </c>
      <c r="Q7" s="3" t="str">
        <f>IF(F7=0,"",LOOKUP(F7,'登録'!$D$4:$M$4,'登録'!$D7:$M7))</f>
        <v>安増　拓哉②</v>
      </c>
      <c r="R7" s="140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>
        <v>3</v>
      </c>
      <c r="B8" s="6">
        <v>1</v>
      </c>
      <c r="C8" s="6">
        <v>2</v>
      </c>
      <c r="D8" s="6">
        <v>6</v>
      </c>
      <c r="E8" s="6">
        <v>5</v>
      </c>
      <c r="F8" s="6">
        <v>4</v>
      </c>
      <c r="G8" s="140"/>
      <c r="H8" s="141"/>
      <c r="I8" s="13">
        <f>IF('登録'!A8=0,"",'登録'!A8)</f>
        <v>11</v>
      </c>
      <c r="J8" s="23" t="str">
        <f>IF('登録'!B8="","",'登録'!B8)</f>
        <v>若　  宮</v>
      </c>
      <c r="K8" s="3" t="str">
        <f>IF('登録'!C8="","",'登録'!C8)</f>
        <v>秀島　淳一</v>
      </c>
      <c r="L8" s="3" t="str">
        <f>IF(A8=0,"",LOOKUP(A8,'登録'!$D$4:$M$4,'登録'!$D8:$M8))</f>
        <v>北﨑健太郎②</v>
      </c>
      <c r="M8" s="3" t="str">
        <f>IF(B8=0,"",LOOKUP(B8,'登録'!$D$4:$M$4,'登録'!$D8:$M8))</f>
        <v>阿部　俊輔②</v>
      </c>
      <c r="N8" s="3" t="str">
        <f>IF(C8=0,"",LOOKUP(C8,'登録'!$D$4:$M$4,'登録'!$D8:$M8))</f>
        <v>荒牧　弘親②</v>
      </c>
      <c r="O8" s="3" t="str">
        <f>IF(D8=0,"",LOOKUP(D8,'登録'!$D$4:$M$4,'登録'!$D8:$M8))</f>
        <v>橋本　和磨②</v>
      </c>
      <c r="P8" s="3" t="str">
        <f>IF(E8=0,"",LOOKUP(E8,'登録'!$D$4:$M$4,'登録'!$D8:$M8))</f>
        <v>須河内　智也</v>
      </c>
      <c r="Q8" s="3" t="str">
        <f>IF(F8=0,"",LOOKUP(F8,'登録'!$D$4:$M$4,'登録'!$D8:$M8))</f>
        <v>須河内　啓二②</v>
      </c>
      <c r="R8" s="140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6">
        <v>1</v>
      </c>
      <c r="B9" s="6">
        <v>3</v>
      </c>
      <c r="C9" s="6">
        <v>2</v>
      </c>
      <c r="D9" s="6">
        <v>4</v>
      </c>
      <c r="E9" s="6">
        <v>5</v>
      </c>
      <c r="F9" s="6">
        <v>6</v>
      </c>
      <c r="G9" s="140"/>
      <c r="H9" s="141"/>
      <c r="I9" s="13">
        <f>IF('登録'!A9=0,"",'登録'!A9)</f>
        <v>16</v>
      </c>
      <c r="J9" s="23" t="str">
        <f>IF('登録'!B9="","",'登録'!B9)</f>
        <v>水　　巻</v>
      </c>
      <c r="K9" s="3" t="str">
        <f>IF('登録'!C9="","",'登録'!C9)</f>
        <v>山下　高志</v>
      </c>
      <c r="L9" s="3" t="str">
        <f>IF(A9=0,"",LOOKUP(A9,'登録'!$D$4:$M$4,'登録'!$D9:$M9))</f>
        <v>清水　　翔②</v>
      </c>
      <c r="M9" s="3" t="str">
        <f>IF(B9=0,"",LOOKUP(B9,'登録'!$D$4:$M$4,'登録'!$D9:$M9))</f>
        <v>古川　裕真②</v>
      </c>
      <c r="N9" s="3" t="str">
        <f>IF(C9=0,"",LOOKUP(C9,'登録'!$D$4:$M$4,'登録'!$D9:$M9))</f>
        <v>長谷川穂尚②</v>
      </c>
      <c r="O9" s="3" t="str">
        <f>IF(D9=0,"",LOOKUP(D9,'登録'!$D$4:$M$4,'登録'!$D9:$M9))</f>
        <v>宮原　政良②</v>
      </c>
      <c r="P9" s="3" t="str">
        <f>IF(E9=0,"",LOOKUP(E9,'登録'!$D$4:$M$4,'登録'!$D9:$M9))</f>
        <v>清水　　諒②</v>
      </c>
      <c r="Q9" s="3" t="str">
        <f>IF(F9=0,"",LOOKUP(F9,'登録'!$D$4:$M$4,'登録'!$D9:$M9))</f>
        <v>麻生　裕樹②</v>
      </c>
      <c r="R9" s="140"/>
      <c r="T9" s="5"/>
      <c r="U9" s="5"/>
      <c r="V9" s="5"/>
      <c r="W9" s="5"/>
      <c r="X9" s="5"/>
      <c r="Y9" s="5"/>
      <c r="Z9" s="5"/>
      <c r="AA9" s="5"/>
    </row>
    <row r="10" spans="1:27" ht="19.5" customHeight="1">
      <c r="A10" s="6">
        <v>1</v>
      </c>
      <c r="B10" s="6">
        <v>3</v>
      </c>
      <c r="C10" s="6">
        <v>6</v>
      </c>
      <c r="D10" s="6">
        <v>2</v>
      </c>
      <c r="E10" s="6">
        <v>5</v>
      </c>
      <c r="F10" s="6">
        <v>4</v>
      </c>
      <c r="G10" s="140"/>
      <c r="H10" s="141"/>
      <c r="I10" s="13">
        <f>IF('登録'!A10=0,"",'登録'!A10)</f>
        <v>17</v>
      </c>
      <c r="J10" s="23" t="str">
        <f>IF('登録'!B10="","",'登録'!B10)</f>
        <v>水巻南</v>
      </c>
      <c r="K10" s="3" t="str">
        <f>IF('登録'!C10="","",'登録'!C10)</f>
        <v>山上 紀恵</v>
      </c>
      <c r="L10" s="3" t="str">
        <f>IF(A10=0,"",LOOKUP(A10,'登録'!$D$4:$M$4,'登録'!$D10:$M10))</f>
        <v>浅附 弘孝①</v>
      </c>
      <c r="M10" s="3" t="str">
        <f>IF(B10=0,"",LOOKUP(B10,'登録'!$D$4:$M$4,'登録'!$D10:$M10))</f>
        <v>松坂　延哉②</v>
      </c>
      <c r="N10" s="3" t="str">
        <f>IF(C10=0,"",LOOKUP(C10,'登録'!$D$4:$M$4,'登録'!$D10:$M10))</f>
        <v>寺本　翔大②</v>
      </c>
      <c r="O10" s="3" t="str">
        <f>IF(D10=0,"",LOOKUP(D10,'登録'!$D$4:$M$4,'登録'!$D10:$M10))</f>
        <v>高崎 雅樹②</v>
      </c>
      <c r="P10" s="3" t="str">
        <f>IF(E10=0,"",LOOKUP(E10,'登録'!$D$4:$M$4,'登録'!$D10:$M10))</f>
        <v>野本　祐太②</v>
      </c>
      <c r="Q10" s="3" t="str">
        <f>IF(F10=0,"",LOOKUP(F10,'登録'!$D$4:$M$4,'登録'!$D10:$M10))</f>
        <v>髙橋　武蔵②</v>
      </c>
      <c r="R10" s="140"/>
      <c r="T10" s="5"/>
      <c r="U10" s="5"/>
      <c r="V10" s="5"/>
      <c r="W10" s="5"/>
      <c r="X10" s="5"/>
      <c r="Y10" s="5"/>
      <c r="Z10" s="5"/>
      <c r="AA10" s="5"/>
    </row>
    <row r="11" spans="1:27" ht="19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140"/>
      <c r="H11" s="141"/>
      <c r="I11" s="13">
        <f>IF('登録'!A11=0,"",'登録'!A11)</f>
        <v>18</v>
      </c>
      <c r="J11" s="23" t="str">
        <f>IF('登録'!B11="","",'登録'!B11)</f>
        <v>芦　　屋</v>
      </c>
      <c r="K11" s="3" t="str">
        <f>IF('登録'!C11="","",'登録'!C11)</f>
        <v>麻生　徳子</v>
      </c>
      <c r="L11" s="3" t="str">
        <f>IF(A11=0,"",LOOKUP(A11,'登録'!$D$4:$M$4,'登録'!$D11:$M11))</f>
        <v>前川　蓮②</v>
      </c>
      <c r="M11" s="3" t="str">
        <f>IF(B11=0,"",LOOKUP(B11,'登録'!$D$4:$M$4,'登録'!$D11:$M11))</f>
        <v>児玉健太朗①</v>
      </c>
      <c r="N11" s="3" t="str">
        <f>IF(C11=0,"",LOOKUP(C11,'登録'!$D$4:$M$4,'登録'!$D11:$M11))</f>
        <v>長野　倫大②</v>
      </c>
      <c r="O11" s="3" t="str">
        <f>IF(D11=0,"",LOOKUP(D11,'登録'!$D$4:$M$4,'登録'!$D11:$M11))</f>
        <v>小田　真也②</v>
      </c>
      <c r="P11" s="3" t="str">
        <f>IF(E11=0,"",LOOKUP(E11,'登録'!$D$4:$M$4,'登録'!$D11:$M11))</f>
        <v>濱里　亮太①</v>
      </c>
      <c r="Q11" s="3" t="str">
        <f>IF(F11=0,"",LOOKUP(F11,'登録'!$D$4:$M$4,'登録'!$D11:$M11))</f>
        <v>水本　翔太①</v>
      </c>
      <c r="R11" s="140"/>
      <c r="T11" s="5"/>
      <c r="U11" s="5"/>
      <c r="V11" s="5"/>
      <c r="W11" s="5"/>
      <c r="X11" s="5"/>
      <c r="Y11" s="5"/>
      <c r="Z11" s="5"/>
      <c r="AA11" s="5"/>
    </row>
    <row r="12" spans="1:27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140"/>
      <c r="H12" s="141"/>
      <c r="I12" s="13">
        <f>IF('登録'!A12=0,"",'登録'!A12)</f>
        <v>19</v>
      </c>
      <c r="J12" s="23" t="str">
        <f>IF('登録'!B12="","",'登録'!B12)</f>
        <v>遠　　賀</v>
      </c>
      <c r="K12" s="3" t="str">
        <f>IF('登録'!C12="","",'登録'!C12)</f>
        <v>廣渡　義彦</v>
      </c>
      <c r="L12" s="3" t="str">
        <f>IF(A12=0,"",LOOKUP(A12,'登録'!$D$4:$M$4,'登録'!$D12:$M12))</f>
        <v>溝口　数馬②</v>
      </c>
      <c r="M12" s="3" t="str">
        <f>IF(B12=0,"",LOOKUP(B12,'登録'!$D$4:$M$4,'登録'!$D12:$M12))</f>
        <v>溝口　雅也②</v>
      </c>
      <c r="N12" s="3" t="str">
        <f>IF(C12=0,"",LOOKUP(C12,'登録'!$D$4:$M$4,'登録'!$D12:$M12))</f>
        <v>月渓　大介②</v>
      </c>
      <c r="O12" s="3" t="str">
        <f>IF(D12=0,"",LOOKUP(D12,'登録'!$D$4:$M$4,'登録'!$D12:$M12))</f>
        <v>上原　和将②</v>
      </c>
      <c r="P12" s="3" t="str">
        <f>IF(E12=0,"",LOOKUP(E12,'登録'!$D$4:$M$4,'登録'!$D12:$M12))</f>
        <v>高野　祥太②</v>
      </c>
      <c r="Q12" s="3" t="str">
        <f>IF(F12=0,"",LOOKUP(F12,'登録'!$D$4:$M$4,'登録'!$D12:$M12))</f>
        <v>白石　和隆②</v>
      </c>
      <c r="R12" s="140"/>
      <c r="T12" s="5"/>
      <c r="U12" s="5"/>
      <c r="V12" s="5"/>
      <c r="W12" s="5"/>
      <c r="X12" s="5"/>
      <c r="Y12" s="5"/>
      <c r="Z12" s="5"/>
      <c r="AA12" s="5"/>
    </row>
    <row r="13" spans="1:27" ht="19.5" customHeight="1">
      <c r="A13" s="6">
        <v>2</v>
      </c>
      <c r="B13" s="6">
        <v>1</v>
      </c>
      <c r="C13" s="6">
        <v>5</v>
      </c>
      <c r="D13" s="6">
        <v>4</v>
      </c>
      <c r="E13" s="6">
        <v>3</v>
      </c>
      <c r="F13" s="6">
        <v>6</v>
      </c>
      <c r="G13" s="140"/>
      <c r="H13" s="141"/>
      <c r="I13" s="13">
        <f>IF('登録'!A13=0,"",'登録'!A13)</f>
        <v>24</v>
      </c>
      <c r="J13" s="23" t="str">
        <f>IF('登録'!B13="","",'登録'!B13)</f>
        <v>飯塚第二</v>
      </c>
      <c r="K13" s="3" t="str">
        <f>IF('登録'!C13="","",'登録'!C13)</f>
        <v>坂井　幹司</v>
      </c>
      <c r="L13" s="3" t="str">
        <f>IF(A13=0,"",LOOKUP(A13,'登録'!$D$4:$M$4,'登録'!$D13:$M13))</f>
        <v>半田　和之②</v>
      </c>
      <c r="M13" s="3" t="str">
        <f>IF(B13=0,"",LOOKUP(B13,'登録'!$D$4:$M$4,'登録'!$D13:$M13))</f>
        <v>高橋　裕人②</v>
      </c>
      <c r="N13" s="3" t="str">
        <f>IF(C13=0,"",LOOKUP(C13,'登録'!$D$4:$M$4,'登録'!$D13:$M13))</f>
        <v>青木　涼②</v>
      </c>
      <c r="O13" s="3" t="str">
        <f>IF(D13=0,"",LOOKUP(D13,'登録'!$D$4:$M$4,'登録'!$D13:$M13))</f>
        <v>池永　慎哉②</v>
      </c>
      <c r="P13" s="3" t="str">
        <f>IF(E13=0,"",LOOKUP(E13,'登録'!$D$4:$M$4,'登録'!$D13:$M13))</f>
        <v>山本　大祐②</v>
      </c>
      <c r="Q13" s="3" t="str">
        <f>IF(F13=0,"",LOOKUP(F13,'登録'!$D$4:$M$4,'登録'!$D13:$M13))</f>
        <v>田澤　琢平②</v>
      </c>
      <c r="R13" s="140"/>
      <c r="T13" s="5"/>
      <c r="U13" s="5"/>
      <c r="V13" s="5"/>
      <c r="W13" s="5"/>
      <c r="X13" s="5"/>
      <c r="Y13" s="5"/>
      <c r="Z13" s="5"/>
      <c r="AA13" s="5"/>
    </row>
    <row r="14" spans="1:27" ht="19.5" customHeigh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140"/>
      <c r="H14" s="141"/>
      <c r="I14" s="13">
        <f>IF('登録'!A14=0,"",'登録'!A14)</f>
        <v>25</v>
      </c>
      <c r="J14" s="23" t="str">
        <f>IF('登録'!B14="","",'登録'!B14)</f>
        <v>飯塚第三</v>
      </c>
      <c r="K14" s="3" t="str">
        <f>IF('登録'!C14="","",'登録'!C14)</f>
        <v>入口・吉原</v>
      </c>
      <c r="L14" s="3" t="str">
        <f>IF(A14=0,"",LOOKUP(A14,'登録'!$D$4:$M$4,'登録'!$D14:$M14))</f>
        <v>興梠　雅樹②</v>
      </c>
      <c r="M14" s="3" t="str">
        <f>IF(B14=0,"",LOOKUP(B14,'登録'!$D$4:$M$4,'登録'!$D14:$M14))</f>
        <v>荒木　聖哉②</v>
      </c>
      <c r="N14" s="3" t="str">
        <f>IF(C14=0,"",LOOKUP(C14,'登録'!$D$4:$M$4,'登録'!$D14:$M14))</f>
        <v>山下　治樹②</v>
      </c>
      <c r="O14" s="3" t="str">
        <f>IF(D14=0,"",LOOKUP(D14,'登録'!$D$4:$M$4,'登録'!$D14:$M14))</f>
        <v>篠原　海②</v>
      </c>
      <c r="P14" s="3" t="str">
        <f>IF(E14=0,"",LOOKUP(E14,'登録'!$D$4:$M$4,'登録'!$D14:$M14))</f>
        <v>坂口　瑛洸②</v>
      </c>
      <c r="Q14" s="3" t="str">
        <f>IF(F14=0,"",LOOKUP(F14,'登録'!$D$4:$M$4,'登録'!$D14:$M14))</f>
        <v>野田 雄理人②</v>
      </c>
      <c r="R14" s="140"/>
      <c r="T14" s="5"/>
      <c r="U14" s="5"/>
      <c r="V14" s="5"/>
      <c r="W14" s="5"/>
      <c r="X14" s="5"/>
      <c r="Y14" s="5"/>
      <c r="Z14" s="5"/>
      <c r="AA14" s="5"/>
    </row>
    <row r="15" spans="1:27" ht="19.5" customHeight="1">
      <c r="A15" s="6">
        <v>4</v>
      </c>
      <c r="B15" s="6">
        <v>3</v>
      </c>
      <c r="C15" s="6">
        <v>6</v>
      </c>
      <c r="D15" s="6">
        <v>5</v>
      </c>
      <c r="E15" s="6">
        <v>1</v>
      </c>
      <c r="F15" s="6">
        <v>7</v>
      </c>
      <c r="G15" s="140"/>
      <c r="H15" s="141"/>
      <c r="I15" s="13">
        <f>IF('登録'!A15=0,"",'登録'!A15)</f>
        <v>27</v>
      </c>
      <c r="J15" s="23" t="str">
        <f>IF('登録'!B15="","",'登録'!B15)</f>
        <v>二　　瀬</v>
      </c>
      <c r="K15" s="3" t="str">
        <f>IF('登録'!C15="","",'登録'!C15)</f>
        <v>吉田　浩昭</v>
      </c>
      <c r="L15" s="3" t="str">
        <f>IF(A15=0,"",LOOKUP(A15,'登録'!$D$4:$M$4,'登録'!$D15:$M15))</f>
        <v>井上　　拓②</v>
      </c>
      <c r="M15" s="3" t="str">
        <f>IF(B15=0,"",LOOKUP(B15,'登録'!$D$4:$M$4,'登録'!$D15:$M15))</f>
        <v>萩原　克仁②</v>
      </c>
      <c r="N15" s="3" t="str">
        <f>IF(C15=0,"",LOOKUP(C15,'登録'!$D$4:$M$4,'登録'!$D15:$M15))</f>
        <v>福間　省吾②</v>
      </c>
      <c r="O15" s="3" t="str">
        <f>IF(D15=0,"",LOOKUP(D15,'登録'!$D$4:$M$4,'登録'!$D15:$M15))</f>
        <v>倉重　成崇②</v>
      </c>
      <c r="P15" s="3" t="str">
        <f>IF(E15=0,"",LOOKUP(E15,'登録'!$D$4:$M$4,'登録'!$D15:$M15))</f>
        <v>越智　滉世②</v>
      </c>
      <c r="Q15" s="3" t="str">
        <f>IF(F15=0,"",LOOKUP(F15,'登録'!$D$4:$M$4,'登録'!$D15:$M15))</f>
        <v>松谷　恭祐②</v>
      </c>
      <c r="R15" s="140"/>
      <c r="T15" s="5"/>
      <c r="U15" s="5"/>
      <c r="V15" s="5"/>
      <c r="W15" s="5"/>
      <c r="X15" s="5"/>
      <c r="Y15" s="5"/>
      <c r="Z15" s="5"/>
      <c r="AA15" s="5"/>
    </row>
    <row r="16" spans="1:27" ht="19.5" customHeight="1">
      <c r="A16" s="6">
        <v>3</v>
      </c>
      <c r="B16" s="6">
        <v>2</v>
      </c>
      <c r="C16" s="6">
        <v>4</v>
      </c>
      <c r="D16" s="6">
        <v>10</v>
      </c>
      <c r="E16" s="6">
        <v>6</v>
      </c>
      <c r="F16" s="6">
        <v>1</v>
      </c>
      <c r="G16" s="140"/>
      <c r="H16" s="141"/>
      <c r="I16" s="13">
        <f>IF('登録'!A16=0,"",'登録'!A16)</f>
        <v>39</v>
      </c>
      <c r="J16" s="23" t="str">
        <f>IF('登録'!B16="","",'登録'!B16)</f>
        <v>穂波西</v>
      </c>
      <c r="K16" s="3" t="str">
        <f>IF('登録'!C16="","",'登録'!C16)</f>
        <v>高井　道恵</v>
      </c>
      <c r="L16" s="3" t="str">
        <f>IF(A16=0,"",LOOKUP(A16,'登録'!$D$4:$M$4,'登録'!$D16:$M16))</f>
        <v>岡村　徹②</v>
      </c>
      <c r="M16" s="3" t="str">
        <f>IF(B16=0,"",LOOKUP(B16,'登録'!$D$4:$M$4,'登録'!$D16:$M16))</f>
        <v>木村　遼介②</v>
      </c>
      <c r="N16" s="3" t="str">
        <f>IF(C16=0,"",LOOKUP(C16,'登録'!$D$4:$M$4,'登録'!$D16:$M16))</f>
        <v>岸本　健人②</v>
      </c>
      <c r="O16" s="3" t="str">
        <f>IF(D16=0,"",LOOKUP(D16,'登録'!$D$4:$M$4,'登録'!$D16:$M16))</f>
        <v>吉住　貴輝①</v>
      </c>
      <c r="P16" s="3" t="str">
        <f>IF(E16=0,"",LOOKUP(E16,'登録'!$D$4:$M$4,'登録'!$D16:$M16))</f>
        <v>行武　俊祐①</v>
      </c>
      <c r="Q16" s="3" t="str">
        <f>IF(F16=0,"",LOOKUP(F16,'登録'!$D$4:$M$4,'登録'!$D16:$M16))</f>
        <v>山本　祐一郎②</v>
      </c>
      <c r="R16" s="140"/>
      <c r="T16" s="5"/>
      <c r="U16" s="5"/>
      <c r="V16" s="5"/>
      <c r="W16" s="5"/>
      <c r="X16" s="5"/>
      <c r="Y16" s="5"/>
      <c r="Z16" s="5"/>
      <c r="AA16" s="5"/>
    </row>
    <row r="17" spans="1:27" ht="19.5" customHeight="1">
      <c r="A17" s="6">
        <v>3</v>
      </c>
      <c r="B17" s="6">
        <v>4</v>
      </c>
      <c r="C17" s="6">
        <v>10</v>
      </c>
      <c r="D17" s="6">
        <v>5</v>
      </c>
      <c r="E17" s="6">
        <v>2</v>
      </c>
      <c r="F17" s="6">
        <v>1</v>
      </c>
      <c r="G17" s="140"/>
      <c r="H17" s="141"/>
      <c r="I17" s="13">
        <f>IF('登録'!A17=0,"",'登録'!A17)</f>
        <v>48</v>
      </c>
      <c r="J17" s="23" t="str">
        <f>IF('登録'!B17="","",'登録'!B17)</f>
        <v>伊　　田</v>
      </c>
      <c r="K17" s="3" t="str">
        <f>IF('登録'!C17="","",'登録'!C17)</f>
        <v>金高　伸一</v>
      </c>
      <c r="L17" s="3" t="str">
        <f>IF(A17=0,"",LOOKUP(A17,'登録'!$D$4:$M$4,'登録'!$D17:$M17))</f>
        <v>徳丸　翔平②</v>
      </c>
      <c r="M17" s="3" t="str">
        <f>IF(B17=0,"",LOOKUP(B17,'登録'!$D$4:$M$4,'登録'!$D17:$M17))</f>
        <v>川本　裕貴①</v>
      </c>
      <c r="N17" s="3" t="str">
        <f>IF(C17=0,"",LOOKUP(C17,'登録'!$D$4:$M$4,'登録'!$D17:$M17))</f>
        <v>川口　航輝①</v>
      </c>
      <c r="O17" s="3" t="str">
        <f>IF(D17=0,"",LOOKUP(D17,'登録'!$D$4:$M$4,'登録'!$D17:$M17))</f>
        <v>渡部　拓人①</v>
      </c>
      <c r="P17" s="3" t="str">
        <f>IF(E17=0,"",LOOKUP(E17,'登録'!$D$4:$M$4,'登録'!$D17:$M17))</f>
        <v>森貞　　駿②</v>
      </c>
      <c r="Q17" s="3" t="str">
        <f>IF(F17=0,"",LOOKUP(F17,'登録'!$D$4:$M$4,'登録'!$D17:$M17))</f>
        <v>小河内　講②</v>
      </c>
      <c r="R17" s="140"/>
      <c r="T17" s="5"/>
      <c r="U17" s="5"/>
      <c r="V17" s="5"/>
      <c r="W17" s="5"/>
      <c r="X17" s="5"/>
      <c r="Y17" s="5"/>
      <c r="Z17" s="5"/>
      <c r="AA17" s="5"/>
    </row>
    <row r="18" spans="1:27" ht="19.5" customHeight="1">
      <c r="A18" s="6">
        <v>1</v>
      </c>
      <c r="B18" s="6">
        <v>6</v>
      </c>
      <c r="C18" s="6">
        <v>4</v>
      </c>
      <c r="D18" s="6">
        <v>3</v>
      </c>
      <c r="E18" s="6">
        <v>5</v>
      </c>
      <c r="F18" s="6">
        <v>2</v>
      </c>
      <c r="G18" s="140"/>
      <c r="H18" s="141"/>
      <c r="I18" s="13">
        <f>IF('登録'!A18=0,"",'登録'!A18)</f>
        <v>59</v>
      </c>
      <c r="J18" s="23" t="str">
        <f>IF('登録'!B18="","",'登録'!B18)</f>
        <v>鷹　　峰</v>
      </c>
      <c r="K18" s="3" t="str">
        <f>IF('登録'!C18="","",'登録'!C18)</f>
        <v>安部　博智</v>
      </c>
      <c r="L18" s="3" t="str">
        <f>IF(A18=0,"",LOOKUP(A18,'登録'!$D$4:$M$4,'登録'!$D18:$M18))</f>
        <v>丸山龍太郎②</v>
      </c>
      <c r="M18" s="3" t="str">
        <f>IF(B18=0,"",LOOKUP(B18,'登録'!$D$4:$M$4,'登録'!$D18:$M18))</f>
        <v>小田　崇之②</v>
      </c>
      <c r="N18" s="3" t="str">
        <f>IF(C18=0,"",LOOKUP(C18,'登録'!$D$4:$M$4,'登録'!$D18:$M18))</f>
        <v>坂本　翔梧①</v>
      </c>
      <c r="O18" s="3" t="str">
        <f>IF(D18=0,"",LOOKUP(D18,'登録'!$D$4:$M$4,'登録'!$D18:$M18))</f>
        <v>坂口　　遼②</v>
      </c>
      <c r="P18" s="3" t="str">
        <f>IF(E18=0,"",LOOKUP(E18,'登録'!$D$4:$M$4,'登録'!$D18:$M18))</f>
        <v>齊藤　弘喜①</v>
      </c>
      <c r="Q18" s="3" t="str">
        <f>IF(F18=0,"",LOOKUP(F18,'登録'!$D$4:$M$4,'登録'!$D18:$M18))</f>
        <v>原口　碩也②</v>
      </c>
      <c r="R18" s="140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140"/>
      <c r="H19" s="141"/>
      <c r="I19" s="13">
        <f>IF('登録'!A19=0,"",'登録'!A19)</f>
        <v>62</v>
      </c>
      <c r="J19" s="23" t="str">
        <f>IF('登録'!B19="","",'登録'!B19)</f>
        <v>金　　田</v>
      </c>
      <c r="K19" s="3" t="str">
        <f>IF('登録'!C19="","",'登録'!C19)</f>
        <v>栗林　秀幸</v>
      </c>
      <c r="L19" s="3" t="str">
        <f>IF(A19=0,"",LOOKUP(A19,'登録'!$D$4:$M$4,'登録'!$D19:$M19))</f>
        <v>大井　天心①</v>
      </c>
      <c r="M19" s="3" t="str">
        <f>IF(B19=0,"",LOOKUP(B19,'登録'!$D$4:$M$4,'登録'!$D19:$M19))</f>
        <v>藤元　慎也②</v>
      </c>
      <c r="N19" s="3" t="str">
        <f>IF(C19=0,"",LOOKUP(C19,'登録'!$D$4:$M$4,'登録'!$D19:$M19))</f>
        <v>長藤雄志郎②</v>
      </c>
      <c r="O19" s="3" t="str">
        <f>IF(D19=0,"",LOOKUP(D19,'登録'!$D$4:$M$4,'登録'!$D19:$M19))</f>
        <v>藤本　紘啓②</v>
      </c>
      <c r="P19" s="3" t="str">
        <f>IF(E19=0,"",LOOKUP(E19,'登録'!$D$4:$M$4,'登録'!$D19:$M19))</f>
        <v>吉田　拓人②</v>
      </c>
      <c r="Q19" s="3" t="str">
        <f>IF(F19=0,"",LOOKUP(F19,'登録'!$D$4:$M$4,'登録'!$D19:$M19))</f>
        <v>田村　安徳②</v>
      </c>
      <c r="R19" s="140"/>
      <c r="T19" s="5"/>
      <c r="U19" s="5"/>
      <c r="V19" s="5"/>
      <c r="W19" s="5"/>
      <c r="X19" s="5"/>
      <c r="Y19" s="5"/>
      <c r="Z19" s="5"/>
      <c r="AA19" s="5"/>
    </row>
    <row r="20" spans="1:27" ht="19.5" customHeight="1">
      <c r="A20" s="6">
        <v>1</v>
      </c>
      <c r="B20" s="6">
        <v>2</v>
      </c>
      <c r="C20" s="6">
        <v>3</v>
      </c>
      <c r="D20" s="6">
        <v>6</v>
      </c>
      <c r="E20" s="6">
        <v>5</v>
      </c>
      <c r="F20" s="6">
        <v>4</v>
      </c>
      <c r="G20" s="140"/>
      <c r="H20" s="141"/>
      <c r="I20" s="13">
        <f>IF('登録'!A20=0,"",'登録'!A20)</f>
        <v>64</v>
      </c>
      <c r="J20" s="23" t="str">
        <f>IF('登録'!B20="","",'登録'!B20)</f>
        <v>赤　　池</v>
      </c>
      <c r="K20" s="3" t="str">
        <f>IF('登録'!C20="","",'登録'!C20)</f>
        <v>小椿　裕治</v>
      </c>
      <c r="L20" s="3" t="str">
        <f>IF(A20=0,"",LOOKUP(A20,'登録'!$D$4:$M$4,'登録'!$D20:$M20))</f>
        <v>中野　誉也②</v>
      </c>
      <c r="M20" s="3" t="str">
        <f>IF(B20=0,"",LOOKUP(B20,'登録'!$D$4:$M$4,'登録'!$D20:$M20))</f>
        <v>熊谷　晃希②</v>
      </c>
      <c r="N20" s="3" t="str">
        <f>IF(C20=0,"",LOOKUP(C20,'登録'!$D$4:$M$4,'登録'!$D20:$M20))</f>
        <v>柴田　和晃①</v>
      </c>
      <c r="O20" s="3" t="str">
        <f>IF(D20=0,"",LOOKUP(D20,'登録'!$D$4:$M$4,'登録'!$D20:$M20))</f>
        <v>中村　拓也②</v>
      </c>
      <c r="P20" s="3" t="str">
        <f>IF(E20=0,"",LOOKUP(E20,'登録'!$D$4:$M$4,'登録'!$D20:$M20))</f>
        <v>三浦総一郎②</v>
      </c>
      <c r="Q20" s="3" t="str">
        <f>IF(F20=0,"",LOOKUP(F20,'登録'!$D$4:$M$4,'登録'!$D20:$M20))</f>
        <v>吉村　一義②</v>
      </c>
      <c r="R20" s="140"/>
      <c r="T20" s="5"/>
      <c r="U20" s="5"/>
      <c r="V20" s="5"/>
      <c r="W20" s="5"/>
      <c r="X20" s="5"/>
      <c r="Y20" s="5"/>
      <c r="Z20" s="5"/>
      <c r="AA20" s="5"/>
    </row>
    <row r="21" spans="1:27" ht="19.5" customHeight="1">
      <c r="A21" s="6"/>
      <c r="B21" s="6"/>
      <c r="C21" s="6"/>
      <c r="D21" s="6"/>
      <c r="E21" s="6"/>
      <c r="F21" s="6"/>
      <c r="G21" s="140"/>
      <c r="H21" s="141"/>
      <c r="I21" s="13">
        <f>IF('登録'!A21=0,"",'登録'!A21)</f>
      </c>
      <c r="J21" s="23">
        <f>IF('登録'!B21="","",'登録'!B21)</f>
      </c>
      <c r="K21" s="3">
        <f>IF('登録'!C21="","",'登録'!C21)</f>
      </c>
      <c r="L21" s="3">
        <f>IF(A21=0,"",LOOKUP(A21,'登録'!$D$4:$M$4,'登録'!$D21:$M21))</f>
      </c>
      <c r="M21" s="3">
        <f>IF(B21=0,"",LOOKUP(B21,'登録'!$D$4:$M$4,'登録'!$D21:$M21))</f>
      </c>
      <c r="N21" s="3">
        <f>IF(C21=0,"",LOOKUP(C21,'登録'!$D$4:$M$4,'登録'!$D21:$M21))</f>
      </c>
      <c r="O21" s="3">
        <f>IF(D21=0,"",LOOKUP(D21,'登録'!$D$4:$M$4,'登録'!$D21:$M21))</f>
      </c>
      <c r="P21" s="3">
        <f>IF(E21=0,"",LOOKUP(E21,'登録'!$D$4:$M$4,'登録'!$D21:$M21))</f>
      </c>
      <c r="Q21" s="3">
        <f>IF(F21=0,"",LOOKUP(F21,'登録'!$D$4:$M$4,'登録'!$D21:$M21))</f>
      </c>
      <c r="R21" s="140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"/>
      <c r="B22" s="6"/>
      <c r="C22" s="6"/>
      <c r="D22" s="6"/>
      <c r="E22" s="6"/>
      <c r="F22" s="6"/>
      <c r="G22" s="140"/>
      <c r="H22" s="141"/>
      <c r="I22" s="13">
        <f>IF('登録'!A22=0,"",'登録'!A22)</f>
      </c>
      <c r="J22" s="23">
        <f>IF('登録'!B22="","",'登録'!B22)</f>
      </c>
      <c r="K22" s="3">
        <f>IF('登録'!C22="","",'登録'!C22)</f>
      </c>
      <c r="L22" s="3">
        <f>IF(A22=0,"",LOOKUP(A22,'登録'!$D$4:$M$4,'登録'!$D22:$M22))</f>
      </c>
      <c r="M22" s="3">
        <f>IF(B22=0,"",LOOKUP(B22,'登録'!$D$4:$M$4,'登録'!$D22:$M22))</f>
      </c>
      <c r="N22" s="3">
        <f>IF(C22=0,"",LOOKUP(C22,'登録'!$D$4:$M$4,'登録'!$D22:$M22))</f>
      </c>
      <c r="O22" s="3">
        <f>IF(D22=0,"",LOOKUP(D22,'登録'!$D$4:$M$4,'登録'!$D22:$M22))</f>
      </c>
      <c r="P22" s="3">
        <f>IF(E22=0,"",LOOKUP(E22,'登録'!$D$4:$M$4,'登録'!$D22:$M22))</f>
      </c>
      <c r="Q22" s="3">
        <f>IF(F22=0,"",LOOKUP(F22,'登録'!$D$4:$M$4,'登録'!$D22:$M22))</f>
      </c>
      <c r="R22" s="140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6"/>
      <c r="B23" s="6"/>
      <c r="C23" s="6"/>
      <c r="D23" s="6"/>
      <c r="E23" s="6"/>
      <c r="F23" s="6"/>
      <c r="G23" s="140"/>
      <c r="H23" s="141"/>
      <c r="I23" s="13">
        <f>IF('登録'!A23=0,"",'登録'!A23)</f>
      </c>
      <c r="J23" s="23">
        <f>IF('登録'!B23="","",'登録'!B23)</f>
      </c>
      <c r="K23" s="3">
        <f>IF('登録'!C23="","",'登録'!C23)</f>
      </c>
      <c r="L23" s="3">
        <f>IF(A23=0,"",LOOKUP(A23,'登録'!$D$4:$M$4,'登録'!$D23:$M23))</f>
      </c>
      <c r="M23" s="3">
        <f>IF(B23=0,"",LOOKUP(B23,'登録'!$D$4:$M$4,'登録'!$D23:$M23))</f>
      </c>
      <c r="N23" s="3">
        <f>IF(C23=0,"",LOOKUP(C23,'登録'!$D$4:$M$4,'登録'!$D23:$M23))</f>
      </c>
      <c r="O23" s="3">
        <f>IF(D23=0,"",LOOKUP(D23,'登録'!$D$4:$M$4,'登録'!$D23:$M23))</f>
      </c>
      <c r="P23" s="3">
        <f>IF(E23=0,"",LOOKUP(E23,'登録'!$D$4:$M$4,'登録'!$D23:$M23))</f>
      </c>
      <c r="Q23" s="3">
        <f>IF(F23=0,"",LOOKUP(F23,'登録'!$D$4:$M$4,'登録'!$D23:$M23))</f>
      </c>
      <c r="R23" s="140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"/>
      <c r="B24" s="6"/>
      <c r="C24" s="6"/>
      <c r="D24" s="6"/>
      <c r="E24" s="6"/>
      <c r="F24" s="6"/>
      <c r="G24" s="140"/>
      <c r="H24" s="141"/>
      <c r="I24" s="13">
        <f>IF('登録'!A24=0,"",'登録'!A24)</f>
      </c>
      <c r="J24" s="23">
        <f>IF('登録'!B24="","",'登録'!B24)</f>
      </c>
      <c r="K24" s="3">
        <f>IF('登録'!C24="","",'登録'!C24)</f>
      </c>
      <c r="L24" s="3">
        <f>IF(A24=0,"",LOOKUP(A24,'登録'!$D$4:$M$4,'登録'!$D24:$M24))</f>
      </c>
      <c r="M24" s="3">
        <f>IF(B24=0,"",LOOKUP(B24,'登録'!$D$4:$M$4,'登録'!$D24:$M24))</f>
      </c>
      <c r="N24" s="3">
        <f>IF(C24=0,"",LOOKUP(C24,'登録'!$D$4:$M$4,'登録'!$D24:$M24))</f>
      </c>
      <c r="O24" s="3">
        <f>IF(D24=0,"",LOOKUP(D24,'登録'!$D$4:$M$4,'登録'!$D24:$M24))</f>
      </c>
      <c r="P24" s="3">
        <f>IF(E24=0,"",LOOKUP(E24,'登録'!$D$4:$M$4,'登録'!$D24:$M24))</f>
      </c>
      <c r="Q24" s="3">
        <f>IF(F24=0,"",LOOKUP(F24,'登録'!$D$4:$M$4,'登録'!$D24:$M24))</f>
      </c>
      <c r="R24" s="140"/>
      <c r="T24" s="5"/>
      <c r="U24" s="5"/>
      <c r="V24" s="5"/>
      <c r="W24" s="5"/>
      <c r="X24" s="5"/>
      <c r="Y24" s="5"/>
      <c r="Z24" s="5"/>
      <c r="AA24" s="5"/>
    </row>
    <row r="25" spans="1:27" ht="19.5" customHeight="1">
      <c r="A25" s="6"/>
      <c r="B25" s="6"/>
      <c r="C25" s="6"/>
      <c r="D25" s="6"/>
      <c r="E25" s="6"/>
      <c r="F25" s="6"/>
      <c r="G25" s="140"/>
      <c r="H25" s="141"/>
      <c r="I25" s="13">
        <f>IF('登録'!A25=0,"",'登録'!A25)</f>
      </c>
      <c r="J25" s="23">
        <f>IF('登録'!B25="","",'登録'!B25)</f>
      </c>
      <c r="K25" s="3">
        <f>IF('登録'!C25="","",'登録'!C25)</f>
      </c>
      <c r="L25" s="3">
        <f>IF(A25=0,"",LOOKUP(A25,'登録'!$D$4:$M$4,'登録'!$D25:$M25))</f>
      </c>
      <c r="M25" s="3">
        <f>IF(B25=0,"",LOOKUP(B25,'登録'!$D$4:$M$4,'登録'!$D25:$M25))</f>
      </c>
      <c r="N25" s="3">
        <f>IF(C25=0,"",LOOKUP(C25,'登録'!$D$4:$M$4,'登録'!$D25:$M25))</f>
      </c>
      <c r="O25" s="3">
        <f>IF(D25=0,"",LOOKUP(D25,'登録'!$D$4:$M$4,'登録'!$D25:$M25))</f>
      </c>
      <c r="P25" s="3">
        <f>IF(E25=0,"",LOOKUP(E25,'登録'!$D$4:$M$4,'登録'!$D25:$M25))</f>
      </c>
      <c r="Q25" s="3">
        <f>IF(F25=0,"",LOOKUP(F25,'登録'!$D$4:$M$4,'登録'!$D25:$M25))</f>
      </c>
      <c r="R25" s="140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"/>
      <c r="B26" s="6"/>
      <c r="C26" s="6"/>
      <c r="D26" s="6"/>
      <c r="E26" s="6"/>
      <c r="F26" s="6"/>
      <c r="G26" s="140"/>
      <c r="H26" s="141"/>
      <c r="I26" s="13">
        <f>IF('登録'!A26=0,"",'登録'!A26)</f>
      </c>
      <c r="J26" s="23">
        <f>IF('登録'!B26="","",'登録'!B26)</f>
      </c>
      <c r="K26" s="3">
        <f>IF('登録'!C26="","",'登録'!C26)</f>
      </c>
      <c r="L26" s="3">
        <f>IF(A26=0,"",LOOKUP(A26,'登録'!$D$4:$M$4,'登録'!$D26:$M26))</f>
      </c>
      <c r="M26" s="3">
        <f>IF(B26=0,"",LOOKUP(B26,'登録'!$D$4:$M$4,'登録'!$D26:$M26))</f>
      </c>
      <c r="N26" s="3">
        <f>IF(C26=0,"",LOOKUP(C26,'登録'!$D$4:$M$4,'登録'!$D26:$M26))</f>
      </c>
      <c r="O26" s="3">
        <f>IF(D26=0,"",LOOKUP(D26,'登録'!$D$4:$M$4,'登録'!$D26:$M26))</f>
      </c>
      <c r="P26" s="3">
        <f>IF(E26=0,"",LOOKUP(E26,'登録'!$D$4:$M$4,'登録'!$D26:$M26))</f>
      </c>
      <c r="Q26" s="3">
        <f>IF(F26=0,"",LOOKUP(F26,'登録'!$D$4:$M$4,'登録'!$D26:$M26))</f>
      </c>
      <c r="R26" s="140"/>
      <c r="T26" s="5"/>
      <c r="U26" s="5"/>
      <c r="V26" s="5"/>
      <c r="W26" s="5"/>
      <c r="X26" s="5"/>
      <c r="Y26" s="5"/>
      <c r="Z26" s="5"/>
      <c r="AA26" s="5"/>
    </row>
    <row r="27" spans="1:27" ht="19.5" customHeight="1">
      <c r="A27" s="6"/>
      <c r="B27" s="6"/>
      <c r="C27" s="6"/>
      <c r="D27" s="6"/>
      <c r="E27" s="6"/>
      <c r="F27" s="6"/>
      <c r="G27" s="140"/>
      <c r="H27" s="141"/>
      <c r="I27" s="13">
        <f>IF('登録'!A27=0,"",'登録'!A27)</f>
      </c>
      <c r="J27" s="23">
        <f>IF('登録'!B27="","",'登録'!B27)</f>
      </c>
      <c r="K27" s="3">
        <f>IF('登録'!C27="","",'登録'!C27)</f>
      </c>
      <c r="L27" s="3">
        <f>IF(A27=0,"",LOOKUP(A27,'登録'!$D$4:$M$4,'登録'!$D27:$M27))</f>
      </c>
      <c r="M27" s="3">
        <f>IF(B27=0,"",LOOKUP(B27,'登録'!$D$4:$M$4,'登録'!$D27:$M27))</f>
      </c>
      <c r="N27" s="3">
        <f>IF(C27=0,"",LOOKUP(C27,'登録'!$D$4:$M$4,'登録'!$D27:$M27))</f>
      </c>
      <c r="O27" s="3">
        <f>IF(D27=0,"",LOOKUP(D27,'登録'!$D$4:$M$4,'登録'!$D27:$M27))</f>
      </c>
      <c r="P27" s="3">
        <f>IF(E27=0,"",LOOKUP(E27,'登録'!$D$4:$M$4,'登録'!$D27:$M27))</f>
      </c>
      <c r="Q27" s="3">
        <f>IF(F27=0,"",LOOKUP(F27,'登録'!$D$4:$M$4,'登録'!$D27:$M27))</f>
      </c>
      <c r="R27" s="140"/>
      <c r="T27" s="5"/>
      <c r="U27" s="5"/>
      <c r="V27" s="5"/>
      <c r="W27" s="5"/>
      <c r="X27" s="5"/>
      <c r="Y27" s="5"/>
      <c r="Z27" s="5"/>
      <c r="AA27" s="5"/>
    </row>
    <row r="28" spans="1:27" ht="19.5" customHeight="1">
      <c r="A28" s="6"/>
      <c r="B28" s="6"/>
      <c r="C28" s="6"/>
      <c r="D28" s="6"/>
      <c r="E28" s="6"/>
      <c r="F28" s="6"/>
      <c r="G28" s="140"/>
      <c r="H28" s="141"/>
      <c r="I28" s="13">
        <f>IF('登録'!A28=0,"",'登録'!A28)</f>
      </c>
      <c r="J28" s="23">
        <f>IF('登録'!B28="","",'登録'!B28)</f>
      </c>
      <c r="K28" s="3">
        <f>IF('登録'!C28="","",'登録'!C28)</f>
      </c>
      <c r="L28" s="3">
        <f>IF(A28=0,"",LOOKUP(A28,'登録'!$D$4:$M$4,'登録'!$D28:$M28))</f>
      </c>
      <c r="M28" s="3">
        <f>IF(B28=0,"",LOOKUP(B28,'登録'!$D$4:$M$4,'登録'!$D28:$M28))</f>
      </c>
      <c r="N28" s="3">
        <f>IF(C28=0,"",LOOKUP(C28,'登録'!$D$4:$M$4,'登録'!$D28:$M28))</f>
      </c>
      <c r="O28" s="3">
        <f>IF(D28=0,"",LOOKUP(D28,'登録'!$D$4:$M$4,'登録'!$D28:$M28))</f>
      </c>
      <c r="P28" s="3">
        <f>IF(E28=0,"",LOOKUP(E28,'登録'!$D$4:$M$4,'登録'!$D28:$M28))</f>
      </c>
      <c r="Q28" s="3">
        <f>IF(F28=0,"",LOOKUP(F28,'登録'!$D$4:$M$4,'登録'!$D28:$M28))</f>
      </c>
      <c r="R28" s="140"/>
      <c r="T28" s="5"/>
      <c r="U28" s="5"/>
      <c r="V28" s="5"/>
      <c r="W28" s="5"/>
      <c r="X28" s="5"/>
      <c r="Y28" s="5"/>
      <c r="Z28" s="5"/>
      <c r="AA28" s="5"/>
    </row>
    <row r="29" spans="1:27" ht="19.5" customHeight="1">
      <c r="A29" s="6"/>
      <c r="B29" s="6"/>
      <c r="C29" s="6"/>
      <c r="D29" s="6"/>
      <c r="E29" s="6"/>
      <c r="F29" s="6"/>
      <c r="G29" s="140"/>
      <c r="H29" s="141"/>
      <c r="I29" s="13">
        <f>IF('登録'!A29=0,"",'登録'!A29)</f>
      </c>
      <c r="J29" s="23">
        <f>IF('登録'!B29="","",'登録'!B29)</f>
      </c>
      <c r="K29" s="3">
        <f>IF('登録'!C29="","",'登録'!C29)</f>
      </c>
      <c r="L29" s="3">
        <f>IF(A29=0,"",LOOKUP(A29,'登録'!$D$4:$M$4,'登録'!$D29:$M29))</f>
      </c>
      <c r="M29" s="3">
        <f>IF(B29=0,"",LOOKUP(B29,'登録'!$D$4:$M$4,'登録'!$D29:$M29))</f>
      </c>
      <c r="N29" s="3">
        <f>IF(C29=0,"",LOOKUP(C29,'登録'!$D$4:$M$4,'登録'!$D29:$M29))</f>
      </c>
      <c r="O29" s="3">
        <f>IF(D29=0,"",LOOKUP(D29,'登録'!$D$4:$M$4,'登録'!$D29:$M29))</f>
      </c>
      <c r="P29" s="3">
        <f>IF(E29=0,"",LOOKUP(E29,'登録'!$D$4:$M$4,'登録'!$D29:$M29))</f>
      </c>
      <c r="Q29" s="3">
        <f>IF(F29=0,"",LOOKUP(F29,'登録'!$D$4:$M$4,'登録'!$D29:$M29))</f>
      </c>
      <c r="R29" s="140"/>
      <c r="T29" s="5"/>
      <c r="U29" s="5"/>
      <c r="V29" s="5"/>
      <c r="W29" s="5"/>
      <c r="X29" s="5"/>
      <c r="Y29" s="5"/>
      <c r="Z29" s="5"/>
      <c r="AA29" s="5"/>
    </row>
  </sheetData>
  <printOptions horizontalCentered="1" verticalCentered="1"/>
  <pageMargins left="0.7874015748031497" right="0.7874015748031497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32"/>
  <sheetViews>
    <sheetView showGridLines="0" workbookViewId="0" topLeftCell="A1">
      <selection activeCell="E20" sqref="E20"/>
    </sheetView>
  </sheetViews>
  <sheetFormatPr defaultColWidth="8.796875" defaultRowHeight="15"/>
  <cols>
    <col min="1" max="13" width="2.69921875" style="67" customWidth="1"/>
    <col min="14" max="14" width="5.69921875" style="67" customWidth="1"/>
    <col min="15" max="15" width="8.69921875" style="67" customWidth="1"/>
    <col min="16" max="16" width="10.69921875" style="67" customWidth="1"/>
    <col min="17" max="17" width="5.69921875" style="73" customWidth="1"/>
    <col min="18" max="19" width="5.69921875" style="67" customWidth="1"/>
    <col min="20" max="21" width="3.69921875" style="67" customWidth="1"/>
    <col min="22" max="22" width="5.69921875" style="67" customWidth="1"/>
    <col min="23" max="27" width="4.69921875" style="67" customWidth="1"/>
    <col min="28" max="28" width="2.69921875" style="111" customWidth="1"/>
    <col min="29" max="29" width="2.69921875" style="74" customWidth="1"/>
    <col min="30" max="30" width="5.69921875" style="67" customWidth="1"/>
    <col min="31" max="34" width="10.69921875" style="112" customWidth="1"/>
    <col min="35" max="16384" width="5.69921875" style="67" customWidth="1"/>
  </cols>
  <sheetData>
    <row r="1" spans="14:29" s="65" customFormat="1" ht="12">
      <c r="N1" s="76" t="s">
        <v>14</v>
      </c>
      <c r="O1" s="77"/>
      <c r="P1" s="77"/>
      <c r="Q1" s="78"/>
      <c r="R1" s="79" t="s">
        <v>32</v>
      </c>
      <c r="S1" s="80" t="str">
        <f>RIGHT("  "&amp;TEXT(AB1,"##"),2)&amp;":"&amp;RIGHT(TEXT(AC1+100,"##"),2)</f>
        <v>13:05</v>
      </c>
      <c r="T1" s="81"/>
      <c r="U1" s="82"/>
      <c r="W1" s="69"/>
      <c r="X1" s="69"/>
      <c r="Y1" s="69"/>
      <c r="Z1" s="70">
        <f>AB1*60+AC1</f>
        <v>785</v>
      </c>
      <c r="AA1" s="69"/>
      <c r="AB1" s="71">
        <f>'最初に'!F18</f>
        <v>13</v>
      </c>
      <c r="AC1" s="72">
        <f>'最初に'!H18</f>
        <v>5</v>
      </c>
    </row>
    <row r="2" spans="14:29" s="65" customFormat="1" ht="12.75" thickBot="1">
      <c r="N2" s="83"/>
      <c r="O2" s="2"/>
      <c r="P2" s="2"/>
      <c r="Q2" s="2"/>
      <c r="R2" s="2"/>
      <c r="S2" s="2"/>
      <c r="T2" s="2"/>
      <c r="U2" s="84"/>
      <c r="W2" s="69"/>
      <c r="X2" s="69"/>
      <c r="Y2" s="69"/>
      <c r="Z2" s="69"/>
      <c r="AA2" s="69"/>
      <c r="AB2" s="71"/>
      <c r="AC2" s="72"/>
    </row>
    <row r="3" spans="1:29" ht="13.5" customHeight="1">
      <c r="A3" s="66" t="s">
        <v>33</v>
      </c>
      <c r="B3" s="66" t="s">
        <v>34</v>
      </c>
      <c r="C3" s="153" t="s">
        <v>35</v>
      </c>
      <c r="D3" s="154"/>
      <c r="E3" s="155"/>
      <c r="F3" s="66" t="s">
        <v>44</v>
      </c>
      <c r="H3" s="70" t="s">
        <v>34</v>
      </c>
      <c r="I3" s="152" t="s">
        <v>35</v>
      </c>
      <c r="J3" s="152"/>
      <c r="K3" s="152"/>
      <c r="L3" s="70"/>
      <c r="N3" s="92"/>
      <c r="O3" s="80"/>
      <c r="P3" s="93"/>
      <c r="Q3" s="156" t="s">
        <v>36</v>
      </c>
      <c r="R3" s="157"/>
      <c r="S3" s="156" t="s">
        <v>37</v>
      </c>
      <c r="T3" s="158"/>
      <c r="U3" s="159"/>
      <c r="W3" s="70" t="s">
        <v>38</v>
      </c>
      <c r="X3" s="70" t="s">
        <v>39</v>
      </c>
      <c r="Y3" s="70" t="s">
        <v>45</v>
      </c>
      <c r="Z3" s="70" t="s">
        <v>40</v>
      </c>
      <c r="AA3" s="70" t="s">
        <v>41</v>
      </c>
      <c r="AB3" s="152" t="s">
        <v>42</v>
      </c>
      <c r="AC3" s="152"/>
    </row>
    <row r="4" spans="1:29" ht="19.5" customHeight="1">
      <c r="A4" s="66">
        <v>1</v>
      </c>
      <c r="B4" s="6">
        <v>27</v>
      </c>
      <c r="C4" s="10"/>
      <c r="D4" s="11">
        <v>13</v>
      </c>
      <c r="E4" s="12">
        <v>16</v>
      </c>
      <c r="F4" s="6"/>
      <c r="H4" s="70">
        <f aca="true" t="shared" si="0" ref="H4:H14">N4</f>
        <v>3</v>
      </c>
      <c r="I4" s="70">
        <f aca="true" t="shared" si="1" ref="I4:I14">INDEX(C$4:C$28,MATCH($H4,$B$4:$B$28,0),1)</f>
        <v>0</v>
      </c>
      <c r="J4" s="70">
        <f aca="true" t="shared" si="2" ref="J4:J14">INDEX(D$4:D$28,MATCH($H4,$B$4:$B$28,0),1)</f>
        <v>13</v>
      </c>
      <c r="K4" s="70">
        <f aca="true" t="shared" si="3" ref="K4:L19">INDEX(E$4:E$28,MATCH($H4,$B$4:$B$28,0),1)</f>
        <v>46</v>
      </c>
      <c r="L4" s="70">
        <f t="shared" si="3"/>
        <v>0</v>
      </c>
      <c r="N4" s="85">
        <f>IF('登録'!A5=0,"",'登録'!A5)</f>
        <v>3</v>
      </c>
      <c r="O4" s="14" t="str">
        <f>IF('登録'!B5="","",'登録'!B5)</f>
        <v>直方第三</v>
      </c>
      <c r="P4" s="9" t="str">
        <f>オーダー!L5</f>
        <v>佐藤　淳①</v>
      </c>
      <c r="Q4" s="8" t="str">
        <f>TEXT(TIME(,AB4,AC4),"H:MM:SS")</f>
        <v>0:13:46</v>
      </c>
      <c r="R4" s="9">
        <f>RANK(AA4,AA$4:AA$28,1)+L4</f>
        <v>6</v>
      </c>
      <c r="S4" s="8" t="str">
        <f>RIGHT("  "&amp;TEXT(AB4,"##"),2)&amp;":"&amp;RIGHT(TEXT(AC4+100,"##"),2)</f>
        <v>13:46</v>
      </c>
      <c r="T4" s="119">
        <f>IF(Z4&gt;Z$1,"",IF(Z4&lt;Z$1,"新","タイ"))</f>
      </c>
      <c r="U4" s="86">
        <f>RANK(Z4,Z$4:Z$28,1)+L4</f>
        <v>6</v>
      </c>
      <c r="W4" s="70">
        <v>0</v>
      </c>
      <c r="X4" s="70">
        <f>I4*3600+J4*60+K4</f>
        <v>826</v>
      </c>
      <c r="Y4" s="70">
        <f>IF(X4&lt;$X$30,X4,$X$30)</f>
        <v>826</v>
      </c>
      <c r="Z4" s="70">
        <f>IF(H4=0,"",X4-W4)</f>
        <v>826</v>
      </c>
      <c r="AA4" s="70">
        <f>IF(H4=0,"",Z4)</f>
        <v>826</v>
      </c>
      <c r="AB4" s="71">
        <f>INT(Z4/60)</f>
        <v>13</v>
      </c>
      <c r="AC4" s="72">
        <f>Z4-AB4*60</f>
        <v>46</v>
      </c>
    </row>
    <row r="5" spans="1:29" ht="19.5" customHeight="1">
      <c r="A5" s="66">
        <v>2</v>
      </c>
      <c r="B5" s="6">
        <v>8</v>
      </c>
      <c r="C5" s="10"/>
      <c r="D5" s="11">
        <v>13</v>
      </c>
      <c r="E5" s="12">
        <v>16</v>
      </c>
      <c r="F5" s="6">
        <v>1</v>
      </c>
      <c r="H5" s="70">
        <f t="shared" si="0"/>
        <v>8</v>
      </c>
      <c r="I5" s="70">
        <f t="shared" si="1"/>
        <v>0</v>
      </c>
      <c r="J5" s="70">
        <f t="shared" si="2"/>
        <v>13</v>
      </c>
      <c r="K5" s="70">
        <f t="shared" si="3"/>
        <v>16</v>
      </c>
      <c r="L5" s="70">
        <f t="shared" si="3"/>
        <v>1</v>
      </c>
      <c r="N5" s="85">
        <f>IF('登録'!A6=0,"",'登録'!A6)</f>
        <v>8</v>
      </c>
      <c r="O5" s="14" t="str">
        <f>IF('登録'!B6="","",'登録'!B6)</f>
        <v>小　　竹</v>
      </c>
      <c r="P5" s="9" t="str">
        <f>オーダー!L6</f>
        <v>猿渡　眞之②</v>
      </c>
      <c r="Q5" s="8" t="str">
        <f aca="true" t="shared" si="4" ref="Q5:Q19">TEXT(TIME(,AB5,AC5),"H:MM:SS")</f>
        <v>0:13:16</v>
      </c>
      <c r="R5" s="9">
        <f aca="true" t="shared" si="5" ref="R5:R19">RANK(AA5,AA$4:AA$28,1)+L5</f>
        <v>2</v>
      </c>
      <c r="S5" s="8" t="str">
        <f aca="true" t="shared" si="6" ref="S5:S19">RIGHT("  "&amp;TEXT(AB5,"##"),2)&amp;":"&amp;RIGHT(TEXT(AC5+100,"##"),2)</f>
        <v>13:16</v>
      </c>
      <c r="T5" s="119">
        <f aca="true" t="shared" si="7" ref="T5:T19">IF(Z5&gt;Z$1,"",IF(Z5&lt;Z$1,"新","タイ"))</f>
      </c>
      <c r="U5" s="86">
        <f aca="true" t="shared" si="8" ref="U5:U19">RANK(Z5,Z$4:Z$28,1)+L5</f>
        <v>2</v>
      </c>
      <c r="W5" s="70">
        <v>0</v>
      </c>
      <c r="X5" s="70">
        <f aca="true" t="shared" si="9" ref="X5:X19">I5*3600+J5*60+K5</f>
        <v>796</v>
      </c>
      <c r="Y5" s="70">
        <f aca="true" t="shared" si="10" ref="Y5:Y19">IF(X5&lt;$X$30,X5,$X$30)</f>
        <v>796</v>
      </c>
      <c r="Z5" s="70">
        <f aca="true" t="shared" si="11" ref="Z5:Z19">IF(H5=0,"",X5-W5)</f>
        <v>796</v>
      </c>
      <c r="AA5" s="70">
        <f aca="true" t="shared" si="12" ref="AA5:AA19">IF(H5=0,"",Z5)</f>
        <v>796</v>
      </c>
      <c r="AB5" s="71">
        <f aca="true" t="shared" si="13" ref="AB5:AB19">INT(Z5/60)</f>
        <v>13</v>
      </c>
      <c r="AC5" s="72">
        <f aca="true" t="shared" si="14" ref="AC5:AC19">Z5-AB5*60</f>
        <v>16</v>
      </c>
    </row>
    <row r="6" spans="1:29" ht="19.5" customHeight="1">
      <c r="A6" s="66">
        <v>3</v>
      </c>
      <c r="B6" s="6">
        <v>39</v>
      </c>
      <c r="C6" s="10"/>
      <c r="D6" s="11">
        <v>13</v>
      </c>
      <c r="E6" s="12">
        <v>27</v>
      </c>
      <c r="F6" s="6"/>
      <c r="H6" s="70">
        <f t="shared" si="0"/>
        <v>9</v>
      </c>
      <c r="I6" s="70">
        <f t="shared" si="1"/>
        <v>0</v>
      </c>
      <c r="J6" s="70">
        <f t="shared" si="2"/>
        <v>14</v>
      </c>
      <c r="K6" s="70">
        <f t="shared" si="3"/>
        <v>35</v>
      </c>
      <c r="L6" s="70">
        <f t="shared" si="3"/>
        <v>0</v>
      </c>
      <c r="N6" s="85">
        <f>IF('登録'!A7=0,"",'登録'!A7)</f>
        <v>9</v>
      </c>
      <c r="O6" s="14" t="str">
        <f>IF('登録'!B7="","",'登録'!B7)</f>
        <v>鞍手北</v>
      </c>
      <c r="P6" s="9" t="str">
        <f>オーダー!L7</f>
        <v>栗田　尚汰②</v>
      </c>
      <c r="Q6" s="8" t="str">
        <f t="shared" si="4"/>
        <v>0:14:35</v>
      </c>
      <c r="R6" s="9">
        <f t="shared" si="5"/>
        <v>13</v>
      </c>
      <c r="S6" s="8" t="str">
        <f t="shared" si="6"/>
        <v>14:35</v>
      </c>
      <c r="T6" s="119">
        <f t="shared" si="7"/>
      </c>
      <c r="U6" s="86">
        <f t="shared" si="8"/>
        <v>13</v>
      </c>
      <c r="W6" s="70">
        <v>0</v>
      </c>
      <c r="X6" s="70">
        <f t="shared" si="9"/>
        <v>875</v>
      </c>
      <c r="Y6" s="70">
        <f t="shared" si="10"/>
        <v>875</v>
      </c>
      <c r="Z6" s="70">
        <f t="shared" si="11"/>
        <v>875</v>
      </c>
      <c r="AA6" s="70">
        <f t="shared" si="12"/>
        <v>875</v>
      </c>
      <c r="AB6" s="71">
        <f t="shared" si="13"/>
        <v>14</v>
      </c>
      <c r="AC6" s="72">
        <f t="shared" si="14"/>
        <v>35</v>
      </c>
    </row>
    <row r="7" spans="1:29" ht="19.5" customHeight="1">
      <c r="A7" s="66">
        <v>4</v>
      </c>
      <c r="B7" s="6">
        <v>19</v>
      </c>
      <c r="C7" s="10"/>
      <c r="D7" s="11">
        <v>13</v>
      </c>
      <c r="E7" s="12">
        <v>43</v>
      </c>
      <c r="F7" s="6"/>
      <c r="H7" s="70">
        <f t="shared" si="0"/>
        <v>11</v>
      </c>
      <c r="I7" s="70">
        <f t="shared" si="1"/>
        <v>0</v>
      </c>
      <c r="J7" s="70">
        <f t="shared" si="2"/>
        <v>14</v>
      </c>
      <c r="K7" s="70">
        <f t="shared" si="3"/>
        <v>17</v>
      </c>
      <c r="L7" s="70">
        <f t="shared" si="3"/>
        <v>0</v>
      </c>
      <c r="N7" s="85">
        <f>IF('登録'!A8=0,"",'登録'!A8)</f>
        <v>11</v>
      </c>
      <c r="O7" s="14" t="str">
        <f>IF('登録'!B8="","",'登録'!B8)</f>
        <v>若　  宮</v>
      </c>
      <c r="P7" s="9" t="str">
        <f>オーダー!L8</f>
        <v>北﨑健太郎②</v>
      </c>
      <c r="Q7" s="8" t="str">
        <f t="shared" si="4"/>
        <v>0:14:17</v>
      </c>
      <c r="R7" s="9">
        <f t="shared" si="5"/>
        <v>11</v>
      </c>
      <c r="S7" s="8" t="str">
        <f t="shared" si="6"/>
        <v>14:17</v>
      </c>
      <c r="T7" s="119">
        <f t="shared" si="7"/>
      </c>
      <c r="U7" s="86">
        <f t="shared" si="8"/>
        <v>11</v>
      </c>
      <c r="W7" s="70">
        <v>0</v>
      </c>
      <c r="X7" s="70">
        <f t="shared" si="9"/>
        <v>857</v>
      </c>
      <c r="Y7" s="70">
        <f t="shared" si="10"/>
        <v>857</v>
      </c>
      <c r="Z7" s="70">
        <f t="shared" si="11"/>
        <v>857</v>
      </c>
      <c r="AA7" s="70">
        <f t="shared" si="12"/>
        <v>857</v>
      </c>
      <c r="AB7" s="71">
        <f t="shared" si="13"/>
        <v>14</v>
      </c>
      <c r="AC7" s="72">
        <f t="shared" si="14"/>
        <v>17</v>
      </c>
    </row>
    <row r="8" spans="1:29" ht="19.5" customHeight="1">
      <c r="A8" s="66">
        <v>5</v>
      </c>
      <c r="B8" s="6">
        <v>62</v>
      </c>
      <c r="C8" s="10"/>
      <c r="D8" s="11">
        <v>13</v>
      </c>
      <c r="E8" s="12">
        <v>45</v>
      </c>
      <c r="F8" s="6"/>
      <c r="H8" s="70">
        <f t="shared" si="0"/>
        <v>16</v>
      </c>
      <c r="I8" s="70">
        <f t="shared" si="1"/>
        <v>0</v>
      </c>
      <c r="J8" s="70">
        <f t="shared" si="2"/>
        <v>15</v>
      </c>
      <c r="K8" s="70">
        <f t="shared" si="3"/>
        <v>3</v>
      </c>
      <c r="L8" s="70">
        <f t="shared" si="3"/>
        <v>0</v>
      </c>
      <c r="N8" s="85">
        <f>IF('登録'!A9=0,"",'登録'!A9)</f>
        <v>16</v>
      </c>
      <c r="O8" s="14" t="str">
        <f>IF('登録'!B9="","",'登録'!B9)</f>
        <v>水　　巻</v>
      </c>
      <c r="P8" s="9" t="str">
        <f>オーダー!L9</f>
        <v>清水　　翔②</v>
      </c>
      <c r="Q8" s="8" t="str">
        <f t="shared" si="4"/>
        <v>0:15:03</v>
      </c>
      <c r="R8" s="9">
        <f t="shared" si="5"/>
        <v>16</v>
      </c>
      <c r="S8" s="8" t="str">
        <f t="shared" si="6"/>
        <v>15:03</v>
      </c>
      <c r="T8" s="119">
        <f t="shared" si="7"/>
      </c>
      <c r="U8" s="86">
        <f t="shared" si="8"/>
        <v>16</v>
      </c>
      <c r="W8" s="70">
        <v>0</v>
      </c>
      <c r="X8" s="70">
        <f t="shared" si="9"/>
        <v>903</v>
      </c>
      <c r="Y8" s="70">
        <f t="shared" si="10"/>
        <v>903</v>
      </c>
      <c r="Z8" s="70">
        <f t="shared" si="11"/>
        <v>903</v>
      </c>
      <c r="AA8" s="70">
        <f t="shared" si="12"/>
        <v>903</v>
      </c>
      <c r="AB8" s="71">
        <f t="shared" si="13"/>
        <v>15</v>
      </c>
      <c r="AC8" s="72">
        <f t="shared" si="14"/>
        <v>3</v>
      </c>
    </row>
    <row r="9" spans="1:29" ht="19.5" customHeight="1">
      <c r="A9" s="66">
        <v>6</v>
      </c>
      <c r="B9" s="6">
        <v>3</v>
      </c>
      <c r="C9" s="10"/>
      <c r="D9" s="11">
        <v>13</v>
      </c>
      <c r="E9" s="12">
        <v>46</v>
      </c>
      <c r="F9" s="6"/>
      <c r="H9" s="70">
        <f t="shared" si="0"/>
        <v>17</v>
      </c>
      <c r="I9" s="70">
        <f t="shared" si="1"/>
        <v>0</v>
      </c>
      <c r="J9" s="70">
        <f t="shared" si="2"/>
        <v>14</v>
      </c>
      <c r="K9" s="70">
        <f t="shared" si="3"/>
        <v>47</v>
      </c>
      <c r="L9" s="70">
        <f t="shared" si="3"/>
        <v>0</v>
      </c>
      <c r="N9" s="85">
        <f>IF('登録'!A10=0,"",'登録'!A10)</f>
        <v>17</v>
      </c>
      <c r="O9" s="14" t="str">
        <f>IF('登録'!B10="","",'登録'!B10)</f>
        <v>水巻南</v>
      </c>
      <c r="P9" s="9" t="str">
        <f>オーダー!L10</f>
        <v>浅附 弘孝①</v>
      </c>
      <c r="Q9" s="8" t="str">
        <f t="shared" si="4"/>
        <v>0:14:47</v>
      </c>
      <c r="R9" s="9">
        <f t="shared" si="5"/>
        <v>14</v>
      </c>
      <c r="S9" s="8" t="str">
        <f t="shared" si="6"/>
        <v>14:47</v>
      </c>
      <c r="T9" s="119">
        <f t="shared" si="7"/>
      </c>
      <c r="U9" s="86">
        <f t="shared" si="8"/>
        <v>14</v>
      </c>
      <c r="W9" s="70">
        <v>0</v>
      </c>
      <c r="X9" s="70">
        <f t="shared" si="9"/>
        <v>887</v>
      </c>
      <c r="Y9" s="70">
        <f t="shared" si="10"/>
        <v>887</v>
      </c>
      <c r="Z9" s="70">
        <f t="shared" si="11"/>
        <v>887</v>
      </c>
      <c r="AA9" s="70">
        <f t="shared" si="12"/>
        <v>887</v>
      </c>
      <c r="AB9" s="71">
        <f t="shared" si="13"/>
        <v>14</v>
      </c>
      <c r="AC9" s="72">
        <f t="shared" si="14"/>
        <v>47</v>
      </c>
    </row>
    <row r="10" spans="1:29" ht="19.5" customHeight="1">
      <c r="A10" s="66">
        <v>7</v>
      </c>
      <c r="B10" s="6">
        <v>48</v>
      </c>
      <c r="C10" s="10"/>
      <c r="D10" s="11">
        <v>13</v>
      </c>
      <c r="E10" s="12">
        <v>57</v>
      </c>
      <c r="F10" s="6"/>
      <c r="H10" s="70">
        <f t="shared" si="0"/>
        <v>18</v>
      </c>
      <c r="I10" s="70">
        <f t="shared" si="1"/>
        <v>0</v>
      </c>
      <c r="J10" s="70">
        <f t="shared" si="2"/>
        <v>15</v>
      </c>
      <c r="K10" s="70">
        <f t="shared" si="3"/>
        <v>1</v>
      </c>
      <c r="L10" s="70">
        <f t="shared" si="3"/>
        <v>0</v>
      </c>
      <c r="N10" s="85">
        <f>IF('登録'!A11=0,"",'登録'!A11)</f>
        <v>18</v>
      </c>
      <c r="O10" s="14" t="str">
        <f>IF('登録'!B11="","",'登録'!B11)</f>
        <v>芦　　屋</v>
      </c>
      <c r="P10" s="9" t="str">
        <f>オーダー!L11</f>
        <v>前川　蓮②</v>
      </c>
      <c r="Q10" s="8" t="str">
        <f t="shared" si="4"/>
        <v>0:15:01</v>
      </c>
      <c r="R10" s="9">
        <f t="shared" si="5"/>
        <v>15</v>
      </c>
      <c r="S10" s="8" t="str">
        <f t="shared" si="6"/>
        <v>15:01</v>
      </c>
      <c r="T10" s="119">
        <f t="shared" si="7"/>
      </c>
      <c r="U10" s="86">
        <f t="shared" si="8"/>
        <v>15</v>
      </c>
      <c r="W10" s="70">
        <v>0</v>
      </c>
      <c r="X10" s="70">
        <f t="shared" si="9"/>
        <v>901</v>
      </c>
      <c r="Y10" s="70">
        <f t="shared" si="10"/>
        <v>901</v>
      </c>
      <c r="Z10" s="70">
        <f t="shared" si="11"/>
        <v>901</v>
      </c>
      <c r="AA10" s="70">
        <f t="shared" si="12"/>
        <v>901</v>
      </c>
      <c r="AB10" s="71">
        <f t="shared" si="13"/>
        <v>15</v>
      </c>
      <c r="AC10" s="72">
        <f t="shared" si="14"/>
        <v>1</v>
      </c>
    </row>
    <row r="11" spans="1:29" ht="19.5" customHeight="1">
      <c r="A11" s="66">
        <v>8</v>
      </c>
      <c r="B11" s="6">
        <v>25</v>
      </c>
      <c r="C11" s="10"/>
      <c r="D11" s="11">
        <v>14</v>
      </c>
      <c r="E11" s="12">
        <v>2</v>
      </c>
      <c r="F11" s="6"/>
      <c r="H11" s="70">
        <f t="shared" si="0"/>
        <v>19</v>
      </c>
      <c r="I11" s="70">
        <f t="shared" si="1"/>
        <v>0</v>
      </c>
      <c r="J11" s="70">
        <f t="shared" si="2"/>
        <v>13</v>
      </c>
      <c r="K11" s="70">
        <f t="shared" si="3"/>
        <v>43</v>
      </c>
      <c r="L11" s="70">
        <f t="shared" si="3"/>
        <v>0</v>
      </c>
      <c r="N11" s="85">
        <f>IF('登録'!A12=0,"",'登録'!A12)</f>
        <v>19</v>
      </c>
      <c r="O11" s="14" t="str">
        <f>IF('登録'!B12="","",'登録'!B12)</f>
        <v>遠　　賀</v>
      </c>
      <c r="P11" s="9" t="str">
        <f>オーダー!L12</f>
        <v>溝口　数馬②</v>
      </c>
      <c r="Q11" s="8" t="str">
        <f t="shared" si="4"/>
        <v>0:13:43</v>
      </c>
      <c r="R11" s="9">
        <f t="shared" si="5"/>
        <v>4</v>
      </c>
      <c r="S11" s="8" t="str">
        <f t="shared" si="6"/>
        <v>13:43</v>
      </c>
      <c r="T11" s="119">
        <f t="shared" si="7"/>
      </c>
      <c r="U11" s="86">
        <f t="shared" si="8"/>
        <v>4</v>
      </c>
      <c r="W11" s="70">
        <v>0</v>
      </c>
      <c r="X11" s="70">
        <f t="shared" si="9"/>
        <v>823</v>
      </c>
      <c r="Y11" s="70">
        <f t="shared" si="10"/>
        <v>823</v>
      </c>
      <c r="Z11" s="70">
        <f t="shared" si="11"/>
        <v>823</v>
      </c>
      <c r="AA11" s="70">
        <f t="shared" si="12"/>
        <v>823</v>
      </c>
      <c r="AB11" s="71">
        <f t="shared" si="13"/>
        <v>13</v>
      </c>
      <c r="AC11" s="72">
        <f t="shared" si="14"/>
        <v>43</v>
      </c>
    </row>
    <row r="12" spans="1:29" ht="19.5" customHeight="1">
      <c r="A12" s="66">
        <v>9</v>
      </c>
      <c r="B12" s="6">
        <v>24</v>
      </c>
      <c r="C12" s="10"/>
      <c r="D12" s="11">
        <v>14</v>
      </c>
      <c r="E12" s="12">
        <v>5</v>
      </c>
      <c r="F12" s="6"/>
      <c r="H12" s="70">
        <f t="shared" si="0"/>
        <v>24</v>
      </c>
      <c r="I12" s="70">
        <f t="shared" si="1"/>
        <v>0</v>
      </c>
      <c r="J12" s="70">
        <f t="shared" si="2"/>
        <v>14</v>
      </c>
      <c r="K12" s="70">
        <f t="shared" si="3"/>
        <v>5</v>
      </c>
      <c r="L12" s="70">
        <f t="shared" si="3"/>
        <v>0</v>
      </c>
      <c r="N12" s="85">
        <f>IF('登録'!A13=0,"",'登録'!A13)</f>
        <v>24</v>
      </c>
      <c r="O12" s="14" t="str">
        <f>IF('登録'!B13="","",'登録'!B13)</f>
        <v>飯塚第二</v>
      </c>
      <c r="P12" s="9" t="str">
        <f>オーダー!L13</f>
        <v>半田　和之②</v>
      </c>
      <c r="Q12" s="8" t="str">
        <f t="shared" si="4"/>
        <v>0:14:05</v>
      </c>
      <c r="R12" s="9">
        <f t="shared" si="5"/>
        <v>9</v>
      </c>
      <c r="S12" s="8" t="str">
        <f t="shared" si="6"/>
        <v>14:05</v>
      </c>
      <c r="T12" s="119">
        <f t="shared" si="7"/>
      </c>
      <c r="U12" s="86">
        <f t="shared" si="8"/>
        <v>9</v>
      </c>
      <c r="W12" s="70">
        <v>0</v>
      </c>
      <c r="X12" s="70">
        <f t="shared" si="9"/>
        <v>845</v>
      </c>
      <c r="Y12" s="70">
        <f t="shared" si="10"/>
        <v>845</v>
      </c>
      <c r="Z12" s="70">
        <f t="shared" si="11"/>
        <v>845</v>
      </c>
      <c r="AA12" s="70">
        <f t="shared" si="12"/>
        <v>845</v>
      </c>
      <c r="AB12" s="71">
        <f t="shared" si="13"/>
        <v>14</v>
      </c>
      <c r="AC12" s="72">
        <f t="shared" si="14"/>
        <v>5</v>
      </c>
    </row>
    <row r="13" spans="1:29" ht="19.5" customHeight="1">
      <c r="A13" s="66">
        <v>10</v>
      </c>
      <c r="B13" s="6">
        <v>64</v>
      </c>
      <c r="C13" s="10"/>
      <c r="D13" s="11">
        <v>14</v>
      </c>
      <c r="E13" s="12">
        <v>15</v>
      </c>
      <c r="F13" s="6"/>
      <c r="H13" s="70">
        <f t="shared" si="0"/>
        <v>25</v>
      </c>
      <c r="I13" s="70">
        <f t="shared" si="1"/>
        <v>0</v>
      </c>
      <c r="J13" s="70">
        <f t="shared" si="2"/>
        <v>14</v>
      </c>
      <c r="K13" s="70">
        <f t="shared" si="3"/>
        <v>2</v>
      </c>
      <c r="L13" s="70">
        <f t="shared" si="3"/>
        <v>0</v>
      </c>
      <c r="N13" s="85">
        <f>IF('登録'!A14=0,"",'登録'!A14)</f>
        <v>25</v>
      </c>
      <c r="O13" s="14" t="str">
        <f>IF('登録'!B14="","",'登録'!B14)</f>
        <v>飯塚第三</v>
      </c>
      <c r="P13" s="9" t="str">
        <f>オーダー!L14</f>
        <v>興梠　雅樹②</v>
      </c>
      <c r="Q13" s="8" t="str">
        <f t="shared" si="4"/>
        <v>0:14:02</v>
      </c>
      <c r="R13" s="9">
        <f t="shared" si="5"/>
        <v>8</v>
      </c>
      <c r="S13" s="8" t="str">
        <f t="shared" si="6"/>
        <v>14:02</v>
      </c>
      <c r="T13" s="119">
        <f t="shared" si="7"/>
      </c>
      <c r="U13" s="86">
        <f t="shared" si="8"/>
        <v>8</v>
      </c>
      <c r="W13" s="70">
        <v>0</v>
      </c>
      <c r="X13" s="70">
        <f t="shared" si="9"/>
        <v>842</v>
      </c>
      <c r="Y13" s="70">
        <f t="shared" si="10"/>
        <v>842</v>
      </c>
      <c r="Z13" s="70">
        <f t="shared" si="11"/>
        <v>842</v>
      </c>
      <c r="AA13" s="70">
        <f t="shared" si="12"/>
        <v>842</v>
      </c>
      <c r="AB13" s="71">
        <f t="shared" si="13"/>
        <v>14</v>
      </c>
      <c r="AC13" s="72">
        <f t="shared" si="14"/>
        <v>2</v>
      </c>
    </row>
    <row r="14" spans="1:29" ht="19.5" customHeight="1">
      <c r="A14" s="66">
        <v>11</v>
      </c>
      <c r="B14" s="6">
        <v>11</v>
      </c>
      <c r="C14" s="10"/>
      <c r="D14" s="11">
        <v>14</v>
      </c>
      <c r="E14" s="12">
        <v>17</v>
      </c>
      <c r="F14" s="6"/>
      <c r="H14" s="70">
        <f t="shared" si="0"/>
        <v>27</v>
      </c>
      <c r="I14" s="70">
        <f t="shared" si="1"/>
        <v>0</v>
      </c>
      <c r="J14" s="70">
        <f t="shared" si="2"/>
        <v>13</v>
      </c>
      <c r="K14" s="70">
        <f t="shared" si="3"/>
        <v>16</v>
      </c>
      <c r="L14" s="70">
        <f t="shared" si="3"/>
        <v>0</v>
      </c>
      <c r="N14" s="85">
        <f>IF('登録'!A15=0,"",'登録'!A15)</f>
        <v>27</v>
      </c>
      <c r="O14" s="14" t="str">
        <f>IF('登録'!B15="","",'登録'!B15)</f>
        <v>二　　瀬</v>
      </c>
      <c r="P14" s="9" t="str">
        <f>オーダー!L15</f>
        <v>井上　　拓②</v>
      </c>
      <c r="Q14" s="8" t="str">
        <f t="shared" si="4"/>
        <v>0:13:16</v>
      </c>
      <c r="R14" s="9">
        <f t="shared" si="5"/>
        <v>1</v>
      </c>
      <c r="S14" s="8" t="str">
        <f t="shared" si="6"/>
        <v>13:16</v>
      </c>
      <c r="T14" s="119">
        <f t="shared" si="7"/>
      </c>
      <c r="U14" s="86">
        <f t="shared" si="8"/>
        <v>1</v>
      </c>
      <c r="W14" s="70">
        <v>0</v>
      </c>
      <c r="X14" s="70">
        <f t="shared" si="9"/>
        <v>796</v>
      </c>
      <c r="Y14" s="70">
        <f t="shared" si="10"/>
        <v>796</v>
      </c>
      <c r="Z14" s="70">
        <f t="shared" si="11"/>
        <v>796</v>
      </c>
      <c r="AA14" s="70">
        <f t="shared" si="12"/>
        <v>796</v>
      </c>
      <c r="AB14" s="71">
        <f t="shared" si="13"/>
        <v>13</v>
      </c>
      <c r="AC14" s="72">
        <f t="shared" si="14"/>
        <v>16</v>
      </c>
    </row>
    <row r="15" spans="1:29" ht="19.5" customHeight="1">
      <c r="A15" s="66">
        <v>12</v>
      </c>
      <c r="B15" s="6">
        <v>59</v>
      </c>
      <c r="C15" s="10"/>
      <c r="D15" s="11">
        <v>14</v>
      </c>
      <c r="E15" s="12">
        <v>33</v>
      </c>
      <c r="F15" s="6"/>
      <c r="H15" s="70">
        <f>N15</f>
        <v>39</v>
      </c>
      <c r="I15" s="70">
        <f aca="true" t="shared" si="15" ref="I15:K19">INDEX(C$4:C$28,MATCH($H15,$B$4:$B$28,0),1)</f>
        <v>0</v>
      </c>
      <c r="J15" s="70">
        <f t="shared" si="15"/>
        <v>13</v>
      </c>
      <c r="K15" s="70">
        <f t="shared" si="15"/>
        <v>27</v>
      </c>
      <c r="L15" s="70">
        <f t="shared" si="3"/>
        <v>0</v>
      </c>
      <c r="N15" s="85">
        <f>IF('登録'!A16=0,"",'登録'!A16)</f>
        <v>39</v>
      </c>
      <c r="O15" s="14" t="str">
        <f>IF('登録'!B16="","",'登録'!B16)</f>
        <v>穂波西</v>
      </c>
      <c r="P15" s="9" t="str">
        <f>オーダー!L16</f>
        <v>岡村　徹②</v>
      </c>
      <c r="Q15" s="8" t="str">
        <f t="shared" si="4"/>
        <v>0:13:27</v>
      </c>
      <c r="R15" s="9">
        <f t="shared" si="5"/>
        <v>3</v>
      </c>
      <c r="S15" s="8" t="str">
        <f t="shared" si="6"/>
        <v>13:27</v>
      </c>
      <c r="T15" s="119">
        <f t="shared" si="7"/>
      </c>
      <c r="U15" s="86">
        <f t="shared" si="8"/>
        <v>3</v>
      </c>
      <c r="W15" s="70">
        <v>0</v>
      </c>
      <c r="X15" s="70">
        <f t="shared" si="9"/>
        <v>807</v>
      </c>
      <c r="Y15" s="70">
        <f t="shared" si="10"/>
        <v>807</v>
      </c>
      <c r="Z15" s="70">
        <f t="shared" si="11"/>
        <v>807</v>
      </c>
      <c r="AA15" s="70">
        <f t="shared" si="12"/>
        <v>807</v>
      </c>
      <c r="AB15" s="71">
        <f t="shared" si="13"/>
        <v>13</v>
      </c>
      <c r="AC15" s="72">
        <f t="shared" si="14"/>
        <v>27</v>
      </c>
    </row>
    <row r="16" spans="1:29" ht="19.5" customHeight="1">
      <c r="A16" s="66">
        <v>13</v>
      </c>
      <c r="B16" s="6">
        <v>9</v>
      </c>
      <c r="C16" s="10"/>
      <c r="D16" s="11">
        <v>14</v>
      </c>
      <c r="E16" s="12">
        <v>35</v>
      </c>
      <c r="F16" s="6"/>
      <c r="H16" s="70">
        <f>N16</f>
        <v>48</v>
      </c>
      <c r="I16" s="70">
        <f t="shared" si="15"/>
        <v>0</v>
      </c>
      <c r="J16" s="70">
        <f t="shared" si="15"/>
        <v>13</v>
      </c>
      <c r="K16" s="70">
        <f t="shared" si="15"/>
        <v>57</v>
      </c>
      <c r="L16" s="70">
        <f t="shared" si="3"/>
        <v>0</v>
      </c>
      <c r="N16" s="85">
        <f>IF('登録'!A17=0,"",'登録'!A17)</f>
        <v>48</v>
      </c>
      <c r="O16" s="14" t="str">
        <f>IF('登録'!B17="","",'登録'!B17)</f>
        <v>伊　　田</v>
      </c>
      <c r="P16" s="9" t="str">
        <f>オーダー!L17</f>
        <v>徳丸　翔平②</v>
      </c>
      <c r="Q16" s="8" t="str">
        <f t="shared" si="4"/>
        <v>0:13:57</v>
      </c>
      <c r="R16" s="9">
        <f t="shared" si="5"/>
        <v>7</v>
      </c>
      <c r="S16" s="8" t="str">
        <f t="shared" si="6"/>
        <v>13:57</v>
      </c>
      <c r="T16" s="119">
        <f t="shared" si="7"/>
      </c>
      <c r="U16" s="86">
        <f t="shared" si="8"/>
        <v>7</v>
      </c>
      <c r="W16" s="70">
        <v>0</v>
      </c>
      <c r="X16" s="70">
        <f t="shared" si="9"/>
        <v>837</v>
      </c>
      <c r="Y16" s="70">
        <f t="shared" si="10"/>
        <v>837</v>
      </c>
      <c r="Z16" s="70">
        <f t="shared" si="11"/>
        <v>837</v>
      </c>
      <c r="AA16" s="70">
        <f t="shared" si="12"/>
        <v>837</v>
      </c>
      <c r="AB16" s="71">
        <f t="shared" si="13"/>
        <v>13</v>
      </c>
      <c r="AC16" s="72">
        <f t="shared" si="14"/>
        <v>57</v>
      </c>
    </row>
    <row r="17" spans="1:29" ht="19.5" customHeight="1">
      <c r="A17" s="66">
        <v>14</v>
      </c>
      <c r="B17" s="6">
        <v>17</v>
      </c>
      <c r="C17" s="10"/>
      <c r="D17" s="11">
        <v>14</v>
      </c>
      <c r="E17" s="12">
        <v>47</v>
      </c>
      <c r="F17" s="6"/>
      <c r="H17" s="70">
        <f>N17</f>
        <v>59</v>
      </c>
      <c r="I17" s="70">
        <f t="shared" si="15"/>
        <v>0</v>
      </c>
      <c r="J17" s="70">
        <f t="shared" si="15"/>
        <v>14</v>
      </c>
      <c r="K17" s="70">
        <f t="shared" si="15"/>
        <v>33</v>
      </c>
      <c r="L17" s="70">
        <f t="shared" si="3"/>
        <v>0</v>
      </c>
      <c r="N17" s="85">
        <f>IF('登録'!A18=0,"",'登録'!A18)</f>
        <v>59</v>
      </c>
      <c r="O17" s="14" t="str">
        <f>IF('登録'!B18="","",'登録'!B18)</f>
        <v>鷹　　峰</v>
      </c>
      <c r="P17" s="9" t="str">
        <f>オーダー!L18</f>
        <v>丸山龍太郎②</v>
      </c>
      <c r="Q17" s="8" t="str">
        <f t="shared" si="4"/>
        <v>0:14:33</v>
      </c>
      <c r="R17" s="9">
        <f t="shared" si="5"/>
        <v>12</v>
      </c>
      <c r="S17" s="8" t="str">
        <f t="shared" si="6"/>
        <v>14:33</v>
      </c>
      <c r="T17" s="119">
        <f t="shared" si="7"/>
      </c>
      <c r="U17" s="86">
        <f t="shared" si="8"/>
        <v>12</v>
      </c>
      <c r="W17" s="70">
        <v>0</v>
      </c>
      <c r="X17" s="70">
        <f t="shared" si="9"/>
        <v>873</v>
      </c>
      <c r="Y17" s="70">
        <f t="shared" si="10"/>
        <v>873</v>
      </c>
      <c r="Z17" s="70">
        <f t="shared" si="11"/>
        <v>873</v>
      </c>
      <c r="AA17" s="70">
        <f t="shared" si="12"/>
        <v>873</v>
      </c>
      <c r="AB17" s="71">
        <f t="shared" si="13"/>
        <v>14</v>
      </c>
      <c r="AC17" s="72">
        <f t="shared" si="14"/>
        <v>33</v>
      </c>
    </row>
    <row r="18" spans="1:29" ht="19.5" customHeight="1">
      <c r="A18" s="66">
        <v>15</v>
      </c>
      <c r="B18" s="6">
        <v>18</v>
      </c>
      <c r="C18" s="10"/>
      <c r="D18" s="11">
        <v>15</v>
      </c>
      <c r="E18" s="12">
        <v>1</v>
      </c>
      <c r="F18" s="6"/>
      <c r="H18" s="70">
        <f>N18</f>
        <v>62</v>
      </c>
      <c r="I18" s="70">
        <f t="shared" si="15"/>
        <v>0</v>
      </c>
      <c r="J18" s="70">
        <f t="shared" si="15"/>
        <v>13</v>
      </c>
      <c r="K18" s="70">
        <f t="shared" si="15"/>
        <v>45</v>
      </c>
      <c r="L18" s="70">
        <f t="shared" si="3"/>
        <v>0</v>
      </c>
      <c r="N18" s="85">
        <f>IF('登録'!A19=0,"",'登録'!A19)</f>
        <v>62</v>
      </c>
      <c r="O18" s="14" t="str">
        <f>IF('登録'!B19="","",'登録'!B19)</f>
        <v>金　　田</v>
      </c>
      <c r="P18" s="9" t="str">
        <f>オーダー!L19</f>
        <v>大井　天心①</v>
      </c>
      <c r="Q18" s="8" t="str">
        <f t="shared" si="4"/>
        <v>0:13:45</v>
      </c>
      <c r="R18" s="9">
        <f t="shared" si="5"/>
        <v>5</v>
      </c>
      <c r="S18" s="8" t="str">
        <f t="shared" si="6"/>
        <v>13:45</v>
      </c>
      <c r="T18" s="119">
        <f t="shared" si="7"/>
      </c>
      <c r="U18" s="86">
        <f t="shared" si="8"/>
        <v>5</v>
      </c>
      <c r="W18" s="70">
        <v>0</v>
      </c>
      <c r="X18" s="70">
        <f t="shared" si="9"/>
        <v>825</v>
      </c>
      <c r="Y18" s="70">
        <f t="shared" si="10"/>
        <v>825</v>
      </c>
      <c r="Z18" s="70">
        <f t="shared" si="11"/>
        <v>825</v>
      </c>
      <c r="AA18" s="70">
        <f t="shared" si="12"/>
        <v>825</v>
      </c>
      <c r="AB18" s="71">
        <f t="shared" si="13"/>
        <v>13</v>
      </c>
      <c r="AC18" s="72">
        <f t="shared" si="14"/>
        <v>45</v>
      </c>
    </row>
    <row r="19" spans="1:29" ht="19.5" customHeight="1">
      <c r="A19" s="66">
        <v>16</v>
      </c>
      <c r="B19" s="6">
        <v>16</v>
      </c>
      <c r="C19" s="10"/>
      <c r="D19" s="11">
        <v>15</v>
      </c>
      <c r="E19" s="12">
        <v>3</v>
      </c>
      <c r="F19" s="6"/>
      <c r="H19" s="70">
        <f>N19</f>
        <v>64</v>
      </c>
      <c r="I19" s="70">
        <f t="shared" si="15"/>
        <v>0</v>
      </c>
      <c r="J19" s="70">
        <f t="shared" si="15"/>
        <v>14</v>
      </c>
      <c r="K19" s="70">
        <f t="shared" si="15"/>
        <v>15</v>
      </c>
      <c r="L19" s="70">
        <f t="shared" si="3"/>
        <v>0</v>
      </c>
      <c r="N19" s="85">
        <f>IF('登録'!A20=0,"",'登録'!A20)</f>
        <v>64</v>
      </c>
      <c r="O19" s="14" t="str">
        <f>IF('登録'!B20="","",'登録'!B20)</f>
        <v>赤　　池</v>
      </c>
      <c r="P19" s="9" t="str">
        <f>オーダー!L20</f>
        <v>中野　誉也②</v>
      </c>
      <c r="Q19" s="8" t="str">
        <f t="shared" si="4"/>
        <v>0:14:15</v>
      </c>
      <c r="R19" s="9">
        <f t="shared" si="5"/>
        <v>10</v>
      </c>
      <c r="S19" s="8" t="str">
        <f t="shared" si="6"/>
        <v>14:15</v>
      </c>
      <c r="T19" s="119">
        <f t="shared" si="7"/>
      </c>
      <c r="U19" s="86">
        <f t="shared" si="8"/>
        <v>10</v>
      </c>
      <c r="W19" s="70">
        <v>0</v>
      </c>
      <c r="X19" s="70">
        <f t="shared" si="9"/>
        <v>855</v>
      </c>
      <c r="Y19" s="70">
        <f t="shared" si="10"/>
        <v>855</v>
      </c>
      <c r="Z19" s="70">
        <f t="shared" si="11"/>
        <v>855</v>
      </c>
      <c r="AA19" s="70">
        <f t="shared" si="12"/>
        <v>855</v>
      </c>
      <c r="AB19" s="71">
        <f t="shared" si="13"/>
        <v>14</v>
      </c>
      <c r="AC19" s="72">
        <f t="shared" si="14"/>
        <v>15</v>
      </c>
    </row>
    <row r="20" spans="1:29" ht="19.5" customHeight="1">
      <c r="A20" s="66"/>
      <c r="B20" s="6"/>
      <c r="C20" s="10"/>
      <c r="D20" s="11"/>
      <c r="E20" s="12"/>
      <c r="F20" s="6"/>
      <c r="H20" s="70"/>
      <c r="I20" s="70"/>
      <c r="J20" s="70"/>
      <c r="K20" s="70"/>
      <c r="L20" s="70"/>
      <c r="N20" s="85"/>
      <c r="O20" s="14"/>
      <c r="P20" s="9"/>
      <c r="Q20" s="8"/>
      <c r="R20" s="9"/>
      <c r="S20" s="8"/>
      <c r="T20" s="119"/>
      <c r="U20" s="86"/>
      <c r="W20" s="70"/>
      <c r="X20" s="70"/>
      <c r="Y20" s="70"/>
      <c r="Z20" s="70"/>
      <c r="AA20" s="70"/>
      <c r="AB20" s="71"/>
      <c r="AC20" s="72"/>
    </row>
    <row r="21" spans="1:29" ht="19.5" customHeight="1">
      <c r="A21" s="66"/>
      <c r="B21" s="6"/>
      <c r="C21" s="10"/>
      <c r="D21" s="11"/>
      <c r="E21" s="12"/>
      <c r="F21" s="6"/>
      <c r="H21" s="70"/>
      <c r="I21" s="70"/>
      <c r="J21" s="70"/>
      <c r="K21" s="70"/>
      <c r="L21" s="70"/>
      <c r="N21" s="85"/>
      <c r="O21" s="14"/>
      <c r="P21" s="9"/>
      <c r="Q21" s="8"/>
      <c r="R21" s="9"/>
      <c r="S21" s="8"/>
      <c r="T21" s="119"/>
      <c r="U21" s="86"/>
      <c r="W21" s="70"/>
      <c r="X21" s="70"/>
      <c r="Y21" s="70"/>
      <c r="Z21" s="70"/>
      <c r="AA21" s="70"/>
      <c r="AB21" s="71"/>
      <c r="AC21" s="72"/>
    </row>
    <row r="22" spans="1:29" ht="19.5" customHeight="1">
      <c r="A22" s="66"/>
      <c r="B22" s="6"/>
      <c r="C22" s="10"/>
      <c r="D22" s="11"/>
      <c r="E22" s="12"/>
      <c r="F22" s="6"/>
      <c r="H22" s="70"/>
      <c r="I22" s="70"/>
      <c r="J22" s="70"/>
      <c r="K22" s="70"/>
      <c r="L22" s="70"/>
      <c r="N22" s="85"/>
      <c r="O22" s="14"/>
      <c r="P22" s="9"/>
      <c r="Q22" s="8"/>
      <c r="R22" s="9"/>
      <c r="S22" s="8"/>
      <c r="T22" s="119"/>
      <c r="U22" s="86"/>
      <c r="W22" s="70"/>
      <c r="X22" s="70"/>
      <c r="Y22" s="70"/>
      <c r="Z22" s="70"/>
      <c r="AA22" s="70"/>
      <c r="AB22" s="71"/>
      <c r="AC22" s="72"/>
    </row>
    <row r="23" spans="1:29" ht="19.5" customHeight="1">
      <c r="A23" s="66"/>
      <c r="B23" s="6"/>
      <c r="C23" s="10"/>
      <c r="D23" s="11"/>
      <c r="E23" s="12"/>
      <c r="F23" s="6"/>
      <c r="H23" s="70"/>
      <c r="I23" s="70"/>
      <c r="J23" s="70"/>
      <c r="K23" s="70"/>
      <c r="L23" s="70"/>
      <c r="N23" s="85"/>
      <c r="O23" s="14"/>
      <c r="P23" s="9"/>
      <c r="Q23" s="8"/>
      <c r="R23" s="9"/>
      <c r="S23" s="8"/>
      <c r="T23" s="119"/>
      <c r="U23" s="86"/>
      <c r="W23" s="70"/>
      <c r="X23" s="70"/>
      <c r="Y23" s="70"/>
      <c r="Z23" s="70"/>
      <c r="AA23" s="70"/>
      <c r="AB23" s="71"/>
      <c r="AC23" s="72"/>
    </row>
    <row r="24" spans="1:29" ht="19.5" customHeight="1">
      <c r="A24" s="66"/>
      <c r="B24" s="6"/>
      <c r="C24" s="10"/>
      <c r="D24" s="11"/>
      <c r="E24" s="12"/>
      <c r="F24" s="6"/>
      <c r="H24" s="70"/>
      <c r="I24" s="70"/>
      <c r="J24" s="70"/>
      <c r="K24" s="70"/>
      <c r="L24" s="70"/>
      <c r="N24" s="85"/>
      <c r="O24" s="14"/>
      <c r="P24" s="9"/>
      <c r="Q24" s="8"/>
      <c r="R24" s="9"/>
      <c r="S24" s="8"/>
      <c r="T24" s="119"/>
      <c r="U24" s="86"/>
      <c r="W24" s="70"/>
      <c r="X24" s="70"/>
      <c r="Y24" s="70"/>
      <c r="Z24" s="70"/>
      <c r="AA24" s="70"/>
      <c r="AB24" s="71"/>
      <c r="AC24" s="72"/>
    </row>
    <row r="25" spans="1:29" ht="19.5" customHeight="1">
      <c r="A25" s="66"/>
      <c r="B25" s="6"/>
      <c r="C25" s="10"/>
      <c r="D25" s="11"/>
      <c r="E25" s="12"/>
      <c r="F25" s="6"/>
      <c r="H25" s="70"/>
      <c r="I25" s="70"/>
      <c r="J25" s="70"/>
      <c r="K25" s="70"/>
      <c r="L25" s="70"/>
      <c r="N25" s="85"/>
      <c r="O25" s="14"/>
      <c r="P25" s="9"/>
      <c r="Q25" s="8"/>
      <c r="R25" s="9"/>
      <c r="S25" s="8"/>
      <c r="T25" s="119"/>
      <c r="U25" s="86"/>
      <c r="W25" s="70"/>
      <c r="X25" s="70"/>
      <c r="Y25" s="70"/>
      <c r="Z25" s="70"/>
      <c r="AA25" s="70"/>
      <c r="AB25" s="71"/>
      <c r="AC25" s="72"/>
    </row>
    <row r="26" spans="1:29" ht="19.5" customHeight="1">
      <c r="A26" s="66"/>
      <c r="B26" s="6"/>
      <c r="C26" s="10"/>
      <c r="D26" s="11"/>
      <c r="E26" s="12"/>
      <c r="F26" s="6"/>
      <c r="H26" s="70"/>
      <c r="I26" s="70"/>
      <c r="J26" s="70"/>
      <c r="K26" s="70"/>
      <c r="L26" s="70"/>
      <c r="N26" s="85"/>
      <c r="O26" s="14"/>
      <c r="P26" s="9"/>
      <c r="Q26" s="8"/>
      <c r="R26" s="9"/>
      <c r="S26" s="8"/>
      <c r="T26" s="119"/>
      <c r="U26" s="86"/>
      <c r="W26" s="70"/>
      <c r="X26" s="70"/>
      <c r="Y26" s="70"/>
      <c r="Z26" s="70"/>
      <c r="AA26" s="70"/>
      <c r="AB26" s="71"/>
      <c r="AC26" s="72"/>
    </row>
    <row r="27" spans="1:29" ht="19.5" customHeight="1">
      <c r="A27" s="66"/>
      <c r="B27" s="6"/>
      <c r="C27" s="10"/>
      <c r="D27" s="11"/>
      <c r="E27" s="12"/>
      <c r="F27" s="6"/>
      <c r="H27" s="70"/>
      <c r="I27" s="70"/>
      <c r="J27" s="70"/>
      <c r="K27" s="70"/>
      <c r="L27" s="70"/>
      <c r="N27" s="85"/>
      <c r="O27" s="14"/>
      <c r="P27" s="9"/>
      <c r="Q27" s="8"/>
      <c r="R27" s="9"/>
      <c r="S27" s="8"/>
      <c r="T27" s="119"/>
      <c r="U27" s="86"/>
      <c r="W27" s="70"/>
      <c r="X27" s="70"/>
      <c r="Y27" s="70"/>
      <c r="Z27" s="70"/>
      <c r="AA27" s="70"/>
      <c r="AB27" s="71"/>
      <c r="AC27" s="72"/>
    </row>
    <row r="28" spans="1:29" ht="19.5" customHeight="1" thickBot="1">
      <c r="A28" s="66"/>
      <c r="B28" s="6"/>
      <c r="C28" s="10"/>
      <c r="D28" s="11"/>
      <c r="E28" s="12"/>
      <c r="F28" s="6"/>
      <c r="H28" s="70"/>
      <c r="I28" s="70"/>
      <c r="J28" s="70"/>
      <c r="K28" s="70"/>
      <c r="L28" s="70"/>
      <c r="N28" s="94"/>
      <c r="O28" s="95"/>
      <c r="P28" s="64"/>
      <c r="Q28" s="16"/>
      <c r="R28" s="64"/>
      <c r="S28" s="16"/>
      <c r="T28" s="120"/>
      <c r="U28" s="96"/>
      <c r="W28" s="70"/>
      <c r="X28" s="70"/>
      <c r="Y28" s="70"/>
      <c r="Z28" s="70"/>
      <c r="AA28" s="70"/>
      <c r="AB28" s="71"/>
      <c r="AC28" s="72"/>
    </row>
    <row r="29" spans="14:29" ht="13.5" customHeight="1">
      <c r="N29" s="116"/>
      <c r="O29" s="81"/>
      <c r="P29" s="81"/>
      <c r="Q29" s="81"/>
      <c r="R29" s="81"/>
      <c r="S29" s="81"/>
      <c r="T29" s="81"/>
      <c r="U29" s="117"/>
      <c r="W29" s="70"/>
      <c r="X29" s="70"/>
      <c r="Y29" s="70"/>
      <c r="Z29" s="70"/>
      <c r="AA29" s="70"/>
      <c r="AB29" s="71"/>
      <c r="AC29" s="72"/>
    </row>
    <row r="30" spans="3:29" ht="13.5" customHeight="1">
      <c r="C30" s="113">
        <v>3</v>
      </c>
      <c r="D30" s="114">
        <v>0</v>
      </c>
      <c r="E30" s="115">
        <v>0</v>
      </c>
      <c r="F30" s="74" t="s">
        <v>43</v>
      </c>
      <c r="M30" s="74"/>
      <c r="N30" s="87"/>
      <c r="O30" s="5"/>
      <c r="P30" s="5"/>
      <c r="Q30" s="5"/>
      <c r="R30" s="5"/>
      <c r="S30" s="5"/>
      <c r="T30" s="7" t="s">
        <v>15</v>
      </c>
      <c r="U30" s="118">
        <f>COUNTIF(U4:U28,1)</f>
        <v>1</v>
      </c>
      <c r="W30" s="70"/>
      <c r="X30" s="70">
        <f>C30*3600+D30*60+E30</f>
        <v>10800</v>
      </c>
      <c r="Y30" s="70"/>
      <c r="Z30" s="70"/>
      <c r="AA30" s="70"/>
      <c r="AB30" s="71"/>
      <c r="AC30" s="72"/>
    </row>
    <row r="31" spans="14:21" ht="13.5" customHeight="1">
      <c r="N31" s="150" t="s">
        <v>60</v>
      </c>
      <c r="O31" s="151"/>
      <c r="P31" s="5"/>
      <c r="Q31" s="5"/>
      <c r="R31" s="5"/>
      <c r="S31" s="5"/>
      <c r="T31" s="5"/>
      <c r="U31" s="88"/>
    </row>
    <row r="32" spans="14:21" ht="13.5" customHeight="1" thickBot="1">
      <c r="N32" s="89"/>
      <c r="O32" s="90" t="str">
        <f>INDEX(O4:O28,MATCH(1,$U$4:$U$28,0),1)</f>
        <v>二　　瀬</v>
      </c>
      <c r="P32" s="90" t="str">
        <f>INDEX(P4:P28,MATCH(1,$U$4:$U$28,0),1)</f>
        <v>井上　　拓②</v>
      </c>
      <c r="Q32" s="90"/>
      <c r="R32" s="90"/>
      <c r="S32" s="90" t="str">
        <f>INDEX(S4:S28,MATCH(1,$U$4:$U$28,0),1)</f>
        <v>13:16</v>
      </c>
      <c r="T32" s="121">
        <f>INDEX(T4:T28,MATCH(1,$U$4:$U$28,0),1)</f>
      </c>
      <c r="U32" s="91"/>
    </row>
  </sheetData>
  <mergeCells count="6">
    <mergeCell ref="N31:O31"/>
    <mergeCell ref="I3:K3"/>
    <mergeCell ref="C3:E3"/>
    <mergeCell ref="AB3:AC3"/>
    <mergeCell ref="Q3:R3"/>
    <mergeCell ref="S3:U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32"/>
  <sheetViews>
    <sheetView showGridLines="0" workbookViewId="0" topLeftCell="A2">
      <selection activeCell="E20" sqref="E20"/>
    </sheetView>
  </sheetViews>
  <sheetFormatPr defaultColWidth="8.796875" defaultRowHeight="15"/>
  <cols>
    <col min="1" max="13" width="2.69921875" style="67" customWidth="1"/>
    <col min="14" max="14" width="5.69921875" style="67" customWidth="1"/>
    <col min="15" max="15" width="8.69921875" style="67" customWidth="1"/>
    <col min="16" max="16" width="10.69921875" style="67" customWidth="1"/>
    <col min="17" max="17" width="7.59765625" style="73" bestFit="1" customWidth="1"/>
    <col min="18" max="19" width="5.69921875" style="67" customWidth="1"/>
    <col min="20" max="21" width="3.69921875" style="67" customWidth="1"/>
    <col min="22" max="22" width="5.69921875" style="67" customWidth="1"/>
    <col min="23" max="27" width="4.69921875" style="67" customWidth="1"/>
    <col min="28" max="28" width="2.69921875" style="111" customWidth="1"/>
    <col min="29" max="29" width="2.69921875" style="74" customWidth="1"/>
    <col min="30" max="16384" width="5.69921875" style="67" customWidth="1"/>
  </cols>
  <sheetData>
    <row r="1" spans="14:29" s="65" customFormat="1" ht="12">
      <c r="N1" s="76" t="s">
        <v>46</v>
      </c>
      <c r="O1" s="77"/>
      <c r="P1" s="77"/>
      <c r="Q1" s="78"/>
      <c r="R1" s="79" t="s">
        <v>32</v>
      </c>
      <c r="S1" s="80" t="str">
        <f>RIGHT("  "&amp;TEXT(AB1,"##"),2)&amp;":"&amp;RIGHT(TEXT(AC1+100,"##"),2)</f>
        <v>12:44</v>
      </c>
      <c r="T1" s="81"/>
      <c r="U1" s="82"/>
      <c r="W1" s="69"/>
      <c r="X1" s="69"/>
      <c r="Y1" s="69"/>
      <c r="Z1" s="70">
        <f>AB1*60+AC1</f>
        <v>764</v>
      </c>
      <c r="AA1" s="69"/>
      <c r="AB1" s="71">
        <f>'最初に'!F19</f>
        <v>12</v>
      </c>
      <c r="AC1" s="72">
        <f>'最初に'!H19</f>
        <v>44</v>
      </c>
    </row>
    <row r="2" spans="14:29" s="65" customFormat="1" ht="12.75" thickBot="1">
      <c r="N2" s="83"/>
      <c r="O2" s="2"/>
      <c r="P2" s="2"/>
      <c r="Q2" s="2"/>
      <c r="R2" s="2"/>
      <c r="S2" s="2"/>
      <c r="T2" s="2"/>
      <c r="U2" s="84"/>
      <c r="W2" s="69"/>
      <c r="X2" s="69"/>
      <c r="Y2" s="69"/>
      <c r="Z2" s="69"/>
      <c r="AA2" s="69"/>
      <c r="AB2" s="71"/>
      <c r="AC2" s="72"/>
    </row>
    <row r="3" spans="1:29" ht="12">
      <c r="A3" s="66" t="s">
        <v>33</v>
      </c>
      <c r="B3" s="66" t="s">
        <v>34</v>
      </c>
      <c r="C3" s="153" t="s">
        <v>35</v>
      </c>
      <c r="D3" s="154"/>
      <c r="E3" s="155"/>
      <c r="F3" s="66" t="s">
        <v>44</v>
      </c>
      <c r="H3" s="70" t="s">
        <v>34</v>
      </c>
      <c r="I3" s="152" t="s">
        <v>35</v>
      </c>
      <c r="J3" s="152"/>
      <c r="K3" s="152"/>
      <c r="L3" s="70"/>
      <c r="N3" s="92"/>
      <c r="O3" s="80"/>
      <c r="P3" s="93"/>
      <c r="Q3" s="156" t="s">
        <v>36</v>
      </c>
      <c r="R3" s="157"/>
      <c r="S3" s="156" t="s">
        <v>37</v>
      </c>
      <c r="T3" s="158"/>
      <c r="U3" s="159"/>
      <c r="W3" s="70" t="s">
        <v>47</v>
      </c>
      <c r="X3" s="70" t="s">
        <v>48</v>
      </c>
      <c r="Y3" s="70" t="s">
        <v>55</v>
      </c>
      <c r="Z3" s="70" t="s">
        <v>40</v>
      </c>
      <c r="AA3" s="70" t="s">
        <v>41</v>
      </c>
      <c r="AB3" s="152" t="s">
        <v>42</v>
      </c>
      <c r="AC3" s="152"/>
    </row>
    <row r="4" spans="1:29" ht="19.5" customHeight="1">
      <c r="A4" s="66">
        <v>1</v>
      </c>
      <c r="B4" s="6">
        <v>27</v>
      </c>
      <c r="C4" s="10"/>
      <c r="D4" s="11">
        <v>26</v>
      </c>
      <c r="E4" s="12">
        <v>57</v>
      </c>
      <c r="F4" s="6"/>
      <c r="H4" s="70">
        <f>N4</f>
        <v>3</v>
      </c>
      <c r="I4" s="70">
        <f>INDEX(C$4:C$28,MATCH($H4,$B$4:$B$28,0),1)</f>
        <v>0</v>
      </c>
      <c r="J4" s="70">
        <f>INDEX(D$4:D$28,MATCH($H4,$B$4:$B$28,0),1)</f>
        <v>28</v>
      </c>
      <c r="K4" s="70">
        <f>INDEX(E$4:E$28,MATCH($H4,$B$4:$B$28,0),1)</f>
        <v>10</v>
      </c>
      <c r="L4" s="70">
        <f>INDEX(F$4:F$28,MATCH($H4,$B$4:$B$28,0),1)</f>
        <v>0</v>
      </c>
      <c r="N4" s="85">
        <f>IF('登録'!A5=0,"",'登録'!A5)</f>
        <v>3</v>
      </c>
      <c r="O4" s="14" t="str">
        <f>IF('登録'!B5="","",'登録'!B5)</f>
        <v>直方第三</v>
      </c>
      <c r="P4" s="9" t="str">
        <f>オーダー!M5</f>
        <v>中島　祐亮①</v>
      </c>
      <c r="Q4" s="8" t="str">
        <f>TEXT(TIME(,,AA4),"H:MM:SS")</f>
        <v>0:28:10</v>
      </c>
      <c r="R4" s="9">
        <f>RANK(AA4,AA$4:AA$28,1)+L4</f>
        <v>5</v>
      </c>
      <c r="S4" s="8" t="str">
        <f aca="true" t="shared" si="0" ref="S4:S19">RIGHT("  "&amp;TEXT(AB4,"##"),2)&amp;":"&amp;RIGHT(TEXT(AC4+100,"##"),2)</f>
        <v>14:24</v>
      </c>
      <c r="T4" s="119">
        <f aca="true" t="shared" si="1" ref="T4:T19">IF(Z4&gt;Z$1,"",IF(Z4&lt;Z$1,"新","タイ"))</f>
      </c>
      <c r="U4" s="86">
        <f aca="true" t="shared" si="2" ref="U4:U19">RANK(Z4,Z$4:Z$28,1)</f>
        <v>5</v>
      </c>
      <c r="W4" s="70">
        <f>'１区'!Y4</f>
        <v>826</v>
      </c>
      <c r="X4" s="70">
        <f>I4*3600+J4*60+K4</f>
        <v>1690</v>
      </c>
      <c r="Y4" s="70">
        <f aca="true" t="shared" si="3" ref="Y4:Y19">IF(X4&lt;$X$30,X4,$X$30)</f>
        <v>1690</v>
      </c>
      <c r="Z4" s="70">
        <f>IF(H4=0,"",X4-W4)</f>
        <v>864</v>
      </c>
      <c r="AA4" s="70">
        <f>IF(H4=0,"",'１区'!AA4+Z4)</f>
        <v>1690</v>
      </c>
      <c r="AB4" s="71">
        <f>INT(Z4/60)</f>
        <v>14</v>
      </c>
      <c r="AC4" s="72">
        <f>Z4-AB4*60</f>
        <v>24</v>
      </c>
    </row>
    <row r="5" spans="1:29" ht="19.5" customHeight="1">
      <c r="A5" s="66">
        <v>2</v>
      </c>
      <c r="B5" s="6">
        <v>39</v>
      </c>
      <c r="C5" s="10"/>
      <c r="D5" s="11">
        <v>26</v>
      </c>
      <c r="E5" s="12">
        <v>57</v>
      </c>
      <c r="F5" s="6">
        <v>1</v>
      </c>
      <c r="H5" s="70">
        <f aca="true" t="shared" si="4" ref="H5:H19">N5</f>
        <v>8</v>
      </c>
      <c r="I5" s="70">
        <f aca="true" t="shared" si="5" ref="I5:I19">INDEX(C$4:C$28,MATCH($H5,$B$4:$B$28,0),1)</f>
        <v>0</v>
      </c>
      <c r="J5" s="70">
        <f aca="true" t="shared" si="6" ref="J5:J19">INDEX(D$4:D$28,MATCH($H5,$B$4:$B$28,0),1)</f>
        <v>27</v>
      </c>
      <c r="K5" s="70">
        <f aca="true" t="shared" si="7" ref="K5:K19">INDEX(E$4:E$28,MATCH($H5,$B$4:$B$28,0),1)</f>
        <v>58</v>
      </c>
      <c r="L5" s="70">
        <f aca="true" t="shared" si="8" ref="L5:L19">INDEX(F$4:F$28,MATCH($H5,$B$4:$B$28,0),1)</f>
        <v>0</v>
      </c>
      <c r="N5" s="85">
        <f>IF('登録'!A6=0,"",'登録'!A6)</f>
        <v>8</v>
      </c>
      <c r="O5" s="14" t="str">
        <f>IF('登録'!B6="","",'登録'!B6)</f>
        <v>小　　竹</v>
      </c>
      <c r="P5" s="9" t="str">
        <f>オーダー!M6</f>
        <v>山ノ内　寿祈①</v>
      </c>
      <c r="Q5" s="8" t="str">
        <f aca="true" t="shared" si="9" ref="Q5:Q19">TEXT(TIME(,,AA5),"H:MM:SS")</f>
        <v>0:27:58</v>
      </c>
      <c r="R5" s="9">
        <f aca="true" t="shared" si="10" ref="R5:R19">RANK(AA5,AA$4:AA$28,1)+L5</f>
        <v>4</v>
      </c>
      <c r="S5" s="8" t="str">
        <f t="shared" si="0"/>
        <v>14:42</v>
      </c>
      <c r="T5" s="119">
        <f t="shared" si="1"/>
      </c>
      <c r="U5" s="86">
        <f t="shared" si="2"/>
        <v>7</v>
      </c>
      <c r="W5" s="70">
        <f>'１区'!Y5</f>
        <v>796</v>
      </c>
      <c r="X5" s="70">
        <f aca="true" t="shared" si="11" ref="X5:X19">I5*3600+J5*60+K5</f>
        <v>1678</v>
      </c>
      <c r="Y5" s="70">
        <f t="shared" si="3"/>
        <v>1678</v>
      </c>
      <c r="Z5" s="70">
        <f aca="true" t="shared" si="12" ref="Z5:Z19">IF(H5=0,"",X5-W5)</f>
        <v>882</v>
      </c>
      <c r="AA5" s="70">
        <f>IF(H5=0,"",'１区'!AA5+Z5)</f>
        <v>1678</v>
      </c>
      <c r="AB5" s="71">
        <f aca="true" t="shared" si="13" ref="AB5:AB19">INT(Z5/60)</f>
        <v>14</v>
      </c>
      <c r="AC5" s="72">
        <f aca="true" t="shared" si="14" ref="AC5:AC19">Z5-AB5*60</f>
        <v>42</v>
      </c>
    </row>
    <row r="6" spans="1:29" ht="19.5" customHeight="1">
      <c r="A6" s="66">
        <v>3</v>
      </c>
      <c r="B6" s="6">
        <v>19</v>
      </c>
      <c r="C6" s="10"/>
      <c r="D6" s="11">
        <v>27</v>
      </c>
      <c r="E6" s="12">
        <v>51</v>
      </c>
      <c r="F6" s="6"/>
      <c r="H6" s="70">
        <f t="shared" si="4"/>
        <v>9</v>
      </c>
      <c r="I6" s="70">
        <f t="shared" si="5"/>
        <v>0</v>
      </c>
      <c r="J6" s="70">
        <f t="shared" si="6"/>
        <v>28</v>
      </c>
      <c r="K6" s="70">
        <f t="shared" si="7"/>
        <v>41</v>
      </c>
      <c r="L6" s="70">
        <f t="shared" si="8"/>
        <v>0</v>
      </c>
      <c r="N6" s="85">
        <f>IF('登録'!A7=0,"",'登録'!A7)</f>
        <v>9</v>
      </c>
      <c r="O6" s="14" t="str">
        <f>IF('登録'!B7="","",'登録'!B7)</f>
        <v>鞍手北</v>
      </c>
      <c r="P6" s="9" t="str">
        <f>オーダー!M7</f>
        <v>幸田　祐樹②</v>
      </c>
      <c r="Q6" s="8" t="str">
        <f t="shared" si="9"/>
        <v>0:28:41</v>
      </c>
      <c r="R6" s="9">
        <f t="shared" si="10"/>
        <v>7</v>
      </c>
      <c r="S6" s="8" t="str">
        <f t="shared" si="0"/>
        <v>14:06</v>
      </c>
      <c r="T6" s="119">
        <f t="shared" si="1"/>
      </c>
      <c r="U6" s="86">
        <f t="shared" si="2"/>
        <v>3</v>
      </c>
      <c r="W6" s="70">
        <f>'１区'!Y6</f>
        <v>875</v>
      </c>
      <c r="X6" s="70">
        <f t="shared" si="11"/>
        <v>1721</v>
      </c>
      <c r="Y6" s="70">
        <f t="shared" si="3"/>
        <v>1721</v>
      </c>
      <c r="Z6" s="70">
        <f t="shared" si="12"/>
        <v>846</v>
      </c>
      <c r="AA6" s="70">
        <f>IF(H6=0,"",'１区'!AA6+Z6)</f>
        <v>1721</v>
      </c>
      <c r="AB6" s="71">
        <f t="shared" si="13"/>
        <v>14</v>
      </c>
      <c r="AC6" s="72">
        <f t="shared" si="14"/>
        <v>6</v>
      </c>
    </row>
    <row r="7" spans="1:29" ht="19.5" customHeight="1">
      <c r="A7" s="66">
        <v>4</v>
      </c>
      <c r="B7" s="6">
        <v>8</v>
      </c>
      <c r="C7" s="10"/>
      <c r="D7" s="11">
        <v>27</v>
      </c>
      <c r="E7" s="12">
        <v>58</v>
      </c>
      <c r="F7" s="6"/>
      <c r="H7" s="70">
        <f t="shared" si="4"/>
        <v>11</v>
      </c>
      <c r="I7" s="70">
        <f t="shared" si="5"/>
        <v>0</v>
      </c>
      <c r="J7" s="70">
        <f t="shared" si="6"/>
        <v>29</v>
      </c>
      <c r="K7" s="70">
        <f t="shared" si="7"/>
        <v>1</v>
      </c>
      <c r="L7" s="70">
        <f t="shared" si="8"/>
        <v>0</v>
      </c>
      <c r="N7" s="85">
        <f>IF('登録'!A8=0,"",'登録'!A8)</f>
        <v>11</v>
      </c>
      <c r="O7" s="14" t="str">
        <f>IF('登録'!B8="","",'登録'!B8)</f>
        <v>若　  宮</v>
      </c>
      <c r="P7" s="9" t="str">
        <f>オーダー!M8</f>
        <v>阿部　俊輔②</v>
      </c>
      <c r="Q7" s="8" t="str">
        <f t="shared" si="9"/>
        <v>0:29:01</v>
      </c>
      <c r="R7" s="9">
        <f t="shared" si="10"/>
        <v>10</v>
      </c>
      <c r="S7" s="8" t="str">
        <f t="shared" si="0"/>
        <v>14:44</v>
      </c>
      <c r="T7" s="119">
        <f t="shared" si="1"/>
      </c>
      <c r="U7" s="86">
        <f t="shared" si="2"/>
        <v>8</v>
      </c>
      <c r="W7" s="70">
        <f>'１区'!Y7</f>
        <v>857</v>
      </c>
      <c r="X7" s="70">
        <f t="shared" si="11"/>
        <v>1741</v>
      </c>
      <c r="Y7" s="70">
        <f t="shared" si="3"/>
        <v>1741</v>
      </c>
      <c r="Z7" s="70">
        <f t="shared" si="12"/>
        <v>884</v>
      </c>
      <c r="AA7" s="70">
        <f>IF(H7=0,"",'１区'!AA7+Z7)</f>
        <v>1741</v>
      </c>
      <c r="AB7" s="71">
        <f t="shared" si="13"/>
        <v>14</v>
      </c>
      <c r="AC7" s="72">
        <f t="shared" si="14"/>
        <v>44</v>
      </c>
    </row>
    <row r="8" spans="1:29" ht="19.5" customHeight="1">
      <c r="A8" s="66">
        <v>5</v>
      </c>
      <c r="B8" s="6">
        <v>3</v>
      </c>
      <c r="C8" s="10"/>
      <c r="D8" s="11">
        <v>28</v>
      </c>
      <c r="E8" s="12">
        <v>10</v>
      </c>
      <c r="F8" s="6"/>
      <c r="H8" s="70">
        <f t="shared" si="4"/>
        <v>16</v>
      </c>
      <c r="I8" s="70">
        <f t="shared" si="5"/>
        <v>0</v>
      </c>
      <c r="J8" s="70">
        <f t="shared" si="6"/>
        <v>30</v>
      </c>
      <c r="K8" s="70">
        <f t="shared" si="7"/>
        <v>12</v>
      </c>
      <c r="L8" s="70">
        <f t="shared" si="8"/>
        <v>0</v>
      </c>
      <c r="N8" s="85">
        <f>IF('登録'!A9=0,"",'登録'!A9)</f>
        <v>16</v>
      </c>
      <c r="O8" s="14" t="str">
        <f>IF('登録'!B9="","",'登録'!B9)</f>
        <v>水　　巻</v>
      </c>
      <c r="P8" s="9" t="str">
        <f>オーダー!M9</f>
        <v>古川　裕真②</v>
      </c>
      <c r="Q8" s="8" t="str">
        <f t="shared" si="9"/>
        <v>0:30:12</v>
      </c>
      <c r="R8" s="9">
        <f t="shared" si="10"/>
        <v>14</v>
      </c>
      <c r="S8" s="8" t="str">
        <f t="shared" si="0"/>
        <v>15:09</v>
      </c>
      <c r="T8" s="119">
        <f t="shared" si="1"/>
      </c>
      <c r="U8" s="86">
        <f t="shared" si="2"/>
        <v>14</v>
      </c>
      <c r="W8" s="70">
        <f>'１区'!Y8</f>
        <v>903</v>
      </c>
      <c r="X8" s="70">
        <f t="shared" si="11"/>
        <v>1812</v>
      </c>
      <c r="Y8" s="70">
        <f t="shared" si="3"/>
        <v>1812</v>
      </c>
      <c r="Z8" s="70">
        <f t="shared" si="12"/>
        <v>909</v>
      </c>
      <c r="AA8" s="70">
        <f>IF(H8=0,"",'１区'!AA8+Z8)</f>
        <v>1812</v>
      </c>
      <c r="AB8" s="71">
        <f t="shared" si="13"/>
        <v>15</v>
      </c>
      <c r="AC8" s="72">
        <f t="shared" si="14"/>
        <v>9</v>
      </c>
    </row>
    <row r="9" spans="1:29" ht="19.5" customHeight="1">
      <c r="A9" s="66">
        <v>6</v>
      </c>
      <c r="B9" s="6">
        <v>62</v>
      </c>
      <c r="C9" s="10"/>
      <c r="D9" s="11">
        <v>28</v>
      </c>
      <c r="E9" s="12">
        <v>37</v>
      </c>
      <c r="F9" s="6"/>
      <c r="H9" s="70">
        <f t="shared" si="4"/>
        <v>17</v>
      </c>
      <c r="I9" s="70">
        <f t="shared" si="5"/>
        <v>0</v>
      </c>
      <c r="J9" s="70">
        <f t="shared" si="6"/>
        <v>29</v>
      </c>
      <c r="K9" s="70">
        <f t="shared" si="7"/>
        <v>48</v>
      </c>
      <c r="L9" s="70">
        <f t="shared" si="8"/>
        <v>0</v>
      </c>
      <c r="N9" s="85">
        <f>IF('登録'!A10=0,"",'登録'!A10)</f>
        <v>17</v>
      </c>
      <c r="O9" s="14" t="str">
        <f>IF('登録'!B10="","",'登録'!B10)</f>
        <v>水巻南</v>
      </c>
      <c r="P9" s="9" t="str">
        <f>オーダー!M10</f>
        <v>松坂　延哉②</v>
      </c>
      <c r="Q9" s="8" t="str">
        <f t="shared" si="9"/>
        <v>0:29:48</v>
      </c>
      <c r="R9" s="9">
        <f t="shared" si="10"/>
        <v>12</v>
      </c>
      <c r="S9" s="8" t="str">
        <f t="shared" si="0"/>
        <v>15:01</v>
      </c>
      <c r="T9" s="119">
        <f t="shared" si="1"/>
      </c>
      <c r="U9" s="86">
        <f t="shared" si="2"/>
        <v>12</v>
      </c>
      <c r="W9" s="70">
        <f>'１区'!Y9</f>
        <v>887</v>
      </c>
      <c r="X9" s="70">
        <f t="shared" si="11"/>
        <v>1788</v>
      </c>
      <c r="Y9" s="70">
        <f t="shared" si="3"/>
        <v>1788</v>
      </c>
      <c r="Z9" s="70">
        <f t="shared" si="12"/>
        <v>901</v>
      </c>
      <c r="AA9" s="70">
        <f>IF(H9=0,"",'１区'!AA9+Z9)</f>
        <v>1788</v>
      </c>
      <c r="AB9" s="71">
        <f t="shared" si="13"/>
        <v>15</v>
      </c>
      <c r="AC9" s="72">
        <f t="shared" si="14"/>
        <v>1</v>
      </c>
    </row>
    <row r="10" spans="1:29" ht="19.5" customHeight="1">
      <c r="A10" s="66">
        <v>7</v>
      </c>
      <c r="B10" s="6">
        <v>9</v>
      </c>
      <c r="C10" s="10"/>
      <c r="D10" s="11">
        <v>28</v>
      </c>
      <c r="E10" s="12">
        <v>41</v>
      </c>
      <c r="F10" s="6"/>
      <c r="H10" s="70">
        <f t="shared" si="4"/>
        <v>18</v>
      </c>
      <c r="I10" s="70">
        <f t="shared" si="5"/>
        <v>0</v>
      </c>
      <c r="J10" s="70">
        <f t="shared" si="6"/>
        <v>30</v>
      </c>
      <c r="K10" s="70">
        <f t="shared" si="7"/>
        <v>5</v>
      </c>
      <c r="L10" s="70">
        <f t="shared" si="8"/>
        <v>0</v>
      </c>
      <c r="N10" s="85">
        <f>IF('登録'!A11=0,"",'登録'!A11)</f>
        <v>18</v>
      </c>
      <c r="O10" s="14" t="str">
        <f>IF('登録'!B11="","",'登録'!B11)</f>
        <v>芦　　屋</v>
      </c>
      <c r="P10" s="9" t="str">
        <f>オーダー!M11</f>
        <v>児玉健太朗①</v>
      </c>
      <c r="Q10" s="8" t="str">
        <f t="shared" si="9"/>
        <v>0:30:05</v>
      </c>
      <c r="R10" s="9">
        <f t="shared" si="10"/>
        <v>13</v>
      </c>
      <c r="S10" s="8" t="str">
        <f t="shared" si="0"/>
        <v>15:04</v>
      </c>
      <c r="T10" s="119">
        <f t="shared" si="1"/>
      </c>
      <c r="U10" s="86">
        <f t="shared" si="2"/>
        <v>13</v>
      </c>
      <c r="W10" s="70">
        <f>'１区'!Y10</f>
        <v>901</v>
      </c>
      <c r="X10" s="70">
        <f t="shared" si="11"/>
        <v>1805</v>
      </c>
      <c r="Y10" s="70">
        <f t="shared" si="3"/>
        <v>1805</v>
      </c>
      <c r="Z10" s="70">
        <f t="shared" si="12"/>
        <v>904</v>
      </c>
      <c r="AA10" s="70">
        <f>IF(H10=0,"",'１区'!AA10+Z10)</f>
        <v>1805</v>
      </c>
      <c r="AB10" s="71">
        <f t="shared" si="13"/>
        <v>15</v>
      </c>
      <c r="AC10" s="72">
        <f t="shared" si="14"/>
        <v>4</v>
      </c>
    </row>
    <row r="11" spans="1:29" ht="19.5" customHeight="1">
      <c r="A11" s="66">
        <v>8</v>
      </c>
      <c r="B11" s="6">
        <v>24</v>
      </c>
      <c r="C11" s="10"/>
      <c r="D11" s="11">
        <v>28</v>
      </c>
      <c r="E11" s="12">
        <v>45</v>
      </c>
      <c r="F11" s="6"/>
      <c r="H11" s="70">
        <f t="shared" si="4"/>
        <v>19</v>
      </c>
      <c r="I11" s="70">
        <f t="shared" si="5"/>
        <v>0</v>
      </c>
      <c r="J11" s="70">
        <f t="shared" si="6"/>
        <v>27</v>
      </c>
      <c r="K11" s="70">
        <f t="shared" si="7"/>
        <v>51</v>
      </c>
      <c r="L11" s="70">
        <f t="shared" si="8"/>
        <v>0</v>
      </c>
      <c r="N11" s="85">
        <f>IF('登録'!A12=0,"",'登録'!A12)</f>
        <v>19</v>
      </c>
      <c r="O11" s="14" t="str">
        <f>IF('登録'!B12="","",'登録'!B12)</f>
        <v>遠　　賀</v>
      </c>
      <c r="P11" s="9" t="str">
        <f>オーダー!M12</f>
        <v>溝口　雅也②</v>
      </c>
      <c r="Q11" s="8" t="str">
        <f t="shared" si="9"/>
        <v>0:27:51</v>
      </c>
      <c r="R11" s="9">
        <f t="shared" si="10"/>
        <v>3</v>
      </c>
      <c r="S11" s="8" t="str">
        <f t="shared" si="0"/>
        <v>14:08</v>
      </c>
      <c r="T11" s="119">
        <f t="shared" si="1"/>
      </c>
      <c r="U11" s="86">
        <f t="shared" si="2"/>
        <v>4</v>
      </c>
      <c r="W11" s="70">
        <f>'１区'!Y11</f>
        <v>823</v>
      </c>
      <c r="X11" s="70">
        <f t="shared" si="11"/>
        <v>1671</v>
      </c>
      <c r="Y11" s="70">
        <f t="shared" si="3"/>
        <v>1671</v>
      </c>
      <c r="Z11" s="70">
        <f t="shared" si="12"/>
        <v>848</v>
      </c>
      <c r="AA11" s="70">
        <f>IF(H11=0,"",'１区'!AA11+Z11)</f>
        <v>1671</v>
      </c>
      <c r="AB11" s="71">
        <f t="shared" si="13"/>
        <v>14</v>
      </c>
      <c r="AC11" s="72">
        <f t="shared" si="14"/>
        <v>8</v>
      </c>
    </row>
    <row r="12" spans="1:29" ht="19.5" customHeight="1">
      <c r="A12" s="66">
        <v>9</v>
      </c>
      <c r="B12" s="6">
        <v>48</v>
      </c>
      <c r="C12" s="10"/>
      <c r="D12" s="11">
        <v>28</v>
      </c>
      <c r="E12" s="12">
        <v>56</v>
      </c>
      <c r="F12" s="6"/>
      <c r="H12" s="70">
        <f t="shared" si="4"/>
        <v>24</v>
      </c>
      <c r="I12" s="70">
        <f t="shared" si="5"/>
        <v>0</v>
      </c>
      <c r="J12" s="70">
        <f t="shared" si="6"/>
        <v>28</v>
      </c>
      <c r="K12" s="70">
        <f t="shared" si="7"/>
        <v>45</v>
      </c>
      <c r="L12" s="70">
        <f t="shared" si="8"/>
        <v>0</v>
      </c>
      <c r="N12" s="85">
        <f>IF('登録'!A13=0,"",'登録'!A13)</f>
        <v>24</v>
      </c>
      <c r="O12" s="14" t="str">
        <f>IF('登録'!B13="","",'登録'!B13)</f>
        <v>飯塚第二</v>
      </c>
      <c r="P12" s="9" t="str">
        <f>オーダー!M13</f>
        <v>高橋　裕人②</v>
      </c>
      <c r="Q12" s="8" t="str">
        <f t="shared" si="9"/>
        <v>0:28:45</v>
      </c>
      <c r="R12" s="9">
        <f t="shared" si="10"/>
        <v>8</v>
      </c>
      <c r="S12" s="8" t="str">
        <f t="shared" si="0"/>
        <v>14:40</v>
      </c>
      <c r="T12" s="119">
        <f t="shared" si="1"/>
      </c>
      <c r="U12" s="86">
        <f t="shared" si="2"/>
        <v>6</v>
      </c>
      <c r="W12" s="70">
        <f>'１区'!Y12</f>
        <v>845</v>
      </c>
      <c r="X12" s="70">
        <f t="shared" si="11"/>
        <v>1725</v>
      </c>
      <c r="Y12" s="70">
        <f t="shared" si="3"/>
        <v>1725</v>
      </c>
      <c r="Z12" s="70">
        <f t="shared" si="12"/>
        <v>880</v>
      </c>
      <c r="AA12" s="70">
        <f>IF(H12=0,"",'１区'!AA12+Z12)</f>
        <v>1725</v>
      </c>
      <c r="AB12" s="71">
        <f t="shared" si="13"/>
        <v>14</v>
      </c>
      <c r="AC12" s="72">
        <f t="shared" si="14"/>
        <v>40</v>
      </c>
    </row>
    <row r="13" spans="1:29" ht="19.5" customHeight="1">
      <c r="A13" s="66">
        <v>10</v>
      </c>
      <c r="B13" s="6">
        <v>11</v>
      </c>
      <c r="C13" s="10"/>
      <c r="D13" s="11">
        <v>29</v>
      </c>
      <c r="E13" s="12">
        <v>1</v>
      </c>
      <c r="F13" s="6"/>
      <c r="H13" s="70">
        <f t="shared" si="4"/>
        <v>25</v>
      </c>
      <c r="I13" s="70">
        <f t="shared" si="5"/>
        <v>0</v>
      </c>
      <c r="J13" s="70">
        <f t="shared" si="6"/>
        <v>31</v>
      </c>
      <c r="K13" s="70">
        <f t="shared" si="7"/>
        <v>29</v>
      </c>
      <c r="L13" s="70">
        <f t="shared" si="8"/>
        <v>0</v>
      </c>
      <c r="N13" s="85">
        <f>IF('登録'!A14=0,"",'登録'!A14)</f>
        <v>25</v>
      </c>
      <c r="O13" s="14" t="str">
        <f>IF('登録'!B14="","",'登録'!B14)</f>
        <v>飯塚第三</v>
      </c>
      <c r="P13" s="9" t="str">
        <f>オーダー!M14</f>
        <v>荒木　聖哉②</v>
      </c>
      <c r="Q13" s="8" t="str">
        <f t="shared" si="9"/>
        <v>0:31:29</v>
      </c>
      <c r="R13" s="9">
        <f t="shared" si="10"/>
        <v>16</v>
      </c>
      <c r="S13" s="8" t="str">
        <f t="shared" si="0"/>
        <v>17:27</v>
      </c>
      <c r="T13" s="119">
        <f t="shared" si="1"/>
      </c>
      <c r="U13" s="86">
        <f t="shared" si="2"/>
        <v>16</v>
      </c>
      <c r="W13" s="70">
        <f>'１区'!Y13</f>
        <v>842</v>
      </c>
      <c r="X13" s="70">
        <f t="shared" si="11"/>
        <v>1889</v>
      </c>
      <c r="Y13" s="70">
        <f t="shared" si="3"/>
        <v>1889</v>
      </c>
      <c r="Z13" s="70">
        <f t="shared" si="12"/>
        <v>1047</v>
      </c>
      <c r="AA13" s="70">
        <f>IF(H13=0,"",'１区'!AA13+Z13)</f>
        <v>1889</v>
      </c>
      <c r="AB13" s="71">
        <f t="shared" si="13"/>
        <v>17</v>
      </c>
      <c r="AC13" s="72">
        <f t="shared" si="14"/>
        <v>27</v>
      </c>
    </row>
    <row r="14" spans="1:29" ht="19.5" customHeight="1">
      <c r="A14" s="66">
        <v>11</v>
      </c>
      <c r="B14" s="6">
        <v>64</v>
      </c>
      <c r="C14" s="10"/>
      <c r="D14" s="11">
        <v>29</v>
      </c>
      <c r="E14" s="12">
        <v>3</v>
      </c>
      <c r="F14" s="6"/>
      <c r="H14" s="70">
        <f t="shared" si="4"/>
        <v>27</v>
      </c>
      <c r="I14" s="70">
        <f t="shared" si="5"/>
        <v>0</v>
      </c>
      <c r="J14" s="70">
        <f t="shared" si="6"/>
        <v>26</v>
      </c>
      <c r="K14" s="70">
        <f t="shared" si="7"/>
        <v>57</v>
      </c>
      <c r="L14" s="70">
        <f t="shared" si="8"/>
        <v>0</v>
      </c>
      <c r="N14" s="85">
        <f>IF('登録'!A15=0,"",'登録'!A15)</f>
        <v>27</v>
      </c>
      <c r="O14" s="14" t="str">
        <f>IF('登録'!B15="","",'登録'!B15)</f>
        <v>二　　瀬</v>
      </c>
      <c r="P14" s="9" t="str">
        <f>オーダー!M15</f>
        <v>萩原　克仁②</v>
      </c>
      <c r="Q14" s="8" t="str">
        <f t="shared" si="9"/>
        <v>0:26:57</v>
      </c>
      <c r="R14" s="9">
        <f t="shared" si="10"/>
        <v>1</v>
      </c>
      <c r="S14" s="8" t="str">
        <f t="shared" si="0"/>
        <v>13:41</v>
      </c>
      <c r="T14" s="119">
        <f t="shared" si="1"/>
      </c>
      <c r="U14" s="86">
        <f t="shared" si="2"/>
        <v>2</v>
      </c>
      <c r="W14" s="70">
        <f>'１区'!Y14</f>
        <v>796</v>
      </c>
      <c r="X14" s="70">
        <f t="shared" si="11"/>
        <v>1617</v>
      </c>
      <c r="Y14" s="70">
        <f t="shared" si="3"/>
        <v>1617</v>
      </c>
      <c r="Z14" s="70">
        <f t="shared" si="12"/>
        <v>821</v>
      </c>
      <c r="AA14" s="70">
        <f>IF(H14=0,"",'１区'!AA14+Z14)</f>
        <v>1617</v>
      </c>
      <c r="AB14" s="71">
        <f t="shared" si="13"/>
        <v>13</v>
      </c>
      <c r="AC14" s="72">
        <f t="shared" si="14"/>
        <v>41</v>
      </c>
    </row>
    <row r="15" spans="1:29" ht="19.5" customHeight="1">
      <c r="A15" s="66">
        <v>12</v>
      </c>
      <c r="B15" s="6">
        <v>17</v>
      </c>
      <c r="C15" s="10"/>
      <c r="D15" s="11">
        <v>29</v>
      </c>
      <c r="E15" s="12">
        <v>48</v>
      </c>
      <c r="F15" s="6"/>
      <c r="H15" s="70">
        <f t="shared" si="4"/>
        <v>39</v>
      </c>
      <c r="I15" s="70">
        <f t="shared" si="5"/>
        <v>0</v>
      </c>
      <c r="J15" s="70">
        <f t="shared" si="6"/>
        <v>26</v>
      </c>
      <c r="K15" s="70">
        <f t="shared" si="7"/>
        <v>57</v>
      </c>
      <c r="L15" s="70">
        <f t="shared" si="8"/>
        <v>1</v>
      </c>
      <c r="N15" s="85">
        <f>IF('登録'!A16=0,"",'登録'!A16)</f>
        <v>39</v>
      </c>
      <c r="O15" s="14" t="str">
        <f>IF('登録'!B16="","",'登録'!B16)</f>
        <v>穂波西</v>
      </c>
      <c r="P15" s="9" t="str">
        <f>オーダー!M16</f>
        <v>木村　遼介②</v>
      </c>
      <c r="Q15" s="8" t="str">
        <f t="shared" si="9"/>
        <v>0:26:57</v>
      </c>
      <c r="R15" s="9">
        <f t="shared" si="10"/>
        <v>2</v>
      </c>
      <c r="S15" s="8" t="str">
        <f t="shared" si="0"/>
        <v>13:30</v>
      </c>
      <c r="T15" s="119">
        <f t="shared" si="1"/>
      </c>
      <c r="U15" s="86">
        <f t="shared" si="2"/>
        <v>1</v>
      </c>
      <c r="W15" s="70">
        <f>'１区'!Y15</f>
        <v>807</v>
      </c>
      <c r="X15" s="70">
        <f t="shared" si="11"/>
        <v>1617</v>
      </c>
      <c r="Y15" s="70">
        <f t="shared" si="3"/>
        <v>1617</v>
      </c>
      <c r="Z15" s="70">
        <f t="shared" si="12"/>
        <v>810</v>
      </c>
      <c r="AA15" s="70">
        <f>IF(H15=0,"",'１区'!AA15+Z15)</f>
        <v>1617</v>
      </c>
      <c r="AB15" s="71">
        <f t="shared" si="13"/>
        <v>13</v>
      </c>
      <c r="AC15" s="72">
        <f t="shared" si="14"/>
        <v>30</v>
      </c>
    </row>
    <row r="16" spans="1:29" ht="19.5" customHeight="1">
      <c r="A16" s="66">
        <v>13</v>
      </c>
      <c r="B16" s="6">
        <v>18</v>
      </c>
      <c r="C16" s="10"/>
      <c r="D16" s="11">
        <v>30</v>
      </c>
      <c r="E16" s="12">
        <v>5</v>
      </c>
      <c r="F16" s="6"/>
      <c r="H16" s="70">
        <f t="shared" si="4"/>
        <v>48</v>
      </c>
      <c r="I16" s="70">
        <f t="shared" si="5"/>
        <v>0</v>
      </c>
      <c r="J16" s="70">
        <f t="shared" si="6"/>
        <v>28</v>
      </c>
      <c r="K16" s="70">
        <f t="shared" si="7"/>
        <v>56</v>
      </c>
      <c r="L16" s="70">
        <f t="shared" si="8"/>
        <v>0</v>
      </c>
      <c r="N16" s="85">
        <f>IF('登録'!A17=0,"",'登録'!A17)</f>
        <v>48</v>
      </c>
      <c r="O16" s="14" t="str">
        <f>IF('登録'!B17="","",'登録'!B17)</f>
        <v>伊　　田</v>
      </c>
      <c r="P16" s="9" t="str">
        <f>オーダー!M17</f>
        <v>川本　裕貴①</v>
      </c>
      <c r="Q16" s="8" t="str">
        <f t="shared" si="9"/>
        <v>0:28:56</v>
      </c>
      <c r="R16" s="9">
        <f t="shared" si="10"/>
        <v>9</v>
      </c>
      <c r="S16" s="8" t="str">
        <f t="shared" si="0"/>
        <v>14:59</v>
      </c>
      <c r="T16" s="119">
        <f t="shared" si="1"/>
      </c>
      <c r="U16" s="86">
        <f t="shared" si="2"/>
        <v>11</v>
      </c>
      <c r="W16" s="70">
        <f>'１区'!Y16</f>
        <v>837</v>
      </c>
      <c r="X16" s="70">
        <f t="shared" si="11"/>
        <v>1736</v>
      </c>
      <c r="Y16" s="70">
        <f t="shared" si="3"/>
        <v>1736</v>
      </c>
      <c r="Z16" s="70">
        <f t="shared" si="12"/>
        <v>899</v>
      </c>
      <c r="AA16" s="70">
        <f>IF(H16=0,"",'１区'!AA16+Z16)</f>
        <v>1736</v>
      </c>
      <c r="AB16" s="71">
        <f t="shared" si="13"/>
        <v>14</v>
      </c>
      <c r="AC16" s="72">
        <f t="shared" si="14"/>
        <v>59</v>
      </c>
    </row>
    <row r="17" spans="1:29" ht="19.5" customHeight="1">
      <c r="A17" s="66">
        <v>14</v>
      </c>
      <c r="B17" s="6">
        <v>16</v>
      </c>
      <c r="C17" s="10"/>
      <c r="D17" s="11">
        <v>30</v>
      </c>
      <c r="E17" s="12">
        <v>12</v>
      </c>
      <c r="F17" s="6"/>
      <c r="H17" s="70">
        <f t="shared" si="4"/>
        <v>59</v>
      </c>
      <c r="I17" s="70">
        <f t="shared" si="5"/>
        <v>0</v>
      </c>
      <c r="J17" s="70">
        <f t="shared" si="6"/>
        <v>31</v>
      </c>
      <c r="K17" s="70">
        <f t="shared" si="7"/>
        <v>2</v>
      </c>
      <c r="L17" s="70">
        <f t="shared" si="8"/>
        <v>0</v>
      </c>
      <c r="N17" s="85">
        <f>IF('登録'!A18=0,"",'登録'!A18)</f>
        <v>59</v>
      </c>
      <c r="O17" s="14" t="str">
        <f>IF('登録'!B18="","",'登録'!B18)</f>
        <v>鷹　　峰</v>
      </c>
      <c r="P17" s="9" t="str">
        <f>オーダー!M18</f>
        <v>小田　崇之②</v>
      </c>
      <c r="Q17" s="8" t="str">
        <f t="shared" si="9"/>
        <v>0:31:02</v>
      </c>
      <c r="R17" s="9">
        <f t="shared" si="10"/>
        <v>15</v>
      </c>
      <c r="S17" s="8" t="str">
        <f t="shared" si="0"/>
        <v>16:29</v>
      </c>
      <c r="T17" s="119">
        <f t="shared" si="1"/>
      </c>
      <c r="U17" s="86">
        <f t="shared" si="2"/>
        <v>15</v>
      </c>
      <c r="W17" s="70">
        <f>'１区'!Y17</f>
        <v>873</v>
      </c>
      <c r="X17" s="70">
        <f t="shared" si="11"/>
        <v>1862</v>
      </c>
      <c r="Y17" s="70">
        <f t="shared" si="3"/>
        <v>1862</v>
      </c>
      <c r="Z17" s="70">
        <f t="shared" si="12"/>
        <v>989</v>
      </c>
      <c r="AA17" s="70">
        <f>IF(H17=0,"",'１区'!AA17+Z17)</f>
        <v>1862</v>
      </c>
      <c r="AB17" s="71">
        <f t="shared" si="13"/>
        <v>16</v>
      </c>
      <c r="AC17" s="72">
        <f t="shared" si="14"/>
        <v>29</v>
      </c>
    </row>
    <row r="18" spans="1:29" ht="19.5" customHeight="1">
      <c r="A18" s="66">
        <v>15</v>
      </c>
      <c r="B18" s="6">
        <v>59</v>
      </c>
      <c r="C18" s="10"/>
      <c r="D18" s="11">
        <v>31</v>
      </c>
      <c r="E18" s="12">
        <v>2</v>
      </c>
      <c r="F18" s="6"/>
      <c r="H18" s="70">
        <f t="shared" si="4"/>
        <v>62</v>
      </c>
      <c r="I18" s="70">
        <f t="shared" si="5"/>
        <v>0</v>
      </c>
      <c r="J18" s="70">
        <f t="shared" si="6"/>
        <v>28</v>
      </c>
      <c r="K18" s="70">
        <f t="shared" si="7"/>
        <v>37</v>
      </c>
      <c r="L18" s="70">
        <f t="shared" si="8"/>
        <v>0</v>
      </c>
      <c r="N18" s="85">
        <f>IF('登録'!A19=0,"",'登録'!A19)</f>
        <v>62</v>
      </c>
      <c r="O18" s="14" t="str">
        <f>IF('登録'!B19="","",'登録'!B19)</f>
        <v>金　　田</v>
      </c>
      <c r="P18" s="9" t="str">
        <f>オーダー!M19</f>
        <v>藤元　慎也②</v>
      </c>
      <c r="Q18" s="8" t="str">
        <f t="shared" si="9"/>
        <v>0:28:37</v>
      </c>
      <c r="R18" s="9">
        <f t="shared" si="10"/>
        <v>6</v>
      </c>
      <c r="S18" s="8" t="str">
        <f t="shared" si="0"/>
        <v>14:52</v>
      </c>
      <c r="T18" s="119">
        <f t="shared" si="1"/>
      </c>
      <c r="U18" s="86">
        <f t="shared" si="2"/>
        <v>10</v>
      </c>
      <c r="W18" s="70">
        <f>'１区'!Y18</f>
        <v>825</v>
      </c>
      <c r="X18" s="70">
        <f t="shared" si="11"/>
        <v>1717</v>
      </c>
      <c r="Y18" s="70">
        <f t="shared" si="3"/>
        <v>1717</v>
      </c>
      <c r="Z18" s="70">
        <f t="shared" si="12"/>
        <v>892</v>
      </c>
      <c r="AA18" s="70">
        <f>IF(H18=0,"",'１区'!AA18+Z18)</f>
        <v>1717</v>
      </c>
      <c r="AB18" s="71">
        <f t="shared" si="13"/>
        <v>14</v>
      </c>
      <c r="AC18" s="72">
        <f t="shared" si="14"/>
        <v>52</v>
      </c>
    </row>
    <row r="19" spans="1:29" ht="19.5" customHeight="1">
      <c r="A19" s="66">
        <v>16</v>
      </c>
      <c r="B19" s="6">
        <v>25</v>
      </c>
      <c r="C19" s="10"/>
      <c r="D19" s="11">
        <v>31</v>
      </c>
      <c r="E19" s="12">
        <v>29</v>
      </c>
      <c r="F19" s="6"/>
      <c r="H19" s="70">
        <f t="shared" si="4"/>
        <v>64</v>
      </c>
      <c r="I19" s="70">
        <f t="shared" si="5"/>
        <v>0</v>
      </c>
      <c r="J19" s="70">
        <f t="shared" si="6"/>
        <v>29</v>
      </c>
      <c r="K19" s="70">
        <f t="shared" si="7"/>
        <v>3</v>
      </c>
      <c r="L19" s="70">
        <f t="shared" si="8"/>
        <v>0</v>
      </c>
      <c r="N19" s="85">
        <f>IF('登録'!A20=0,"",'登録'!A20)</f>
        <v>64</v>
      </c>
      <c r="O19" s="14" t="str">
        <f>IF('登録'!B20="","",'登録'!B20)</f>
        <v>赤　　池</v>
      </c>
      <c r="P19" s="9" t="str">
        <f>オーダー!M20</f>
        <v>熊谷　晃希②</v>
      </c>
      <c r="Q19" s="8" t="str">
        <f t="shared" si="9"/>
        <v>0:29:03</v>
      </c>
      <c r="R19" s="9">
        <f t="shared" si="10"/>
        <v>11</v>
      </c>
      <c r="S19" s="8" t="str">
        <f t="shared" si="0"/>
        <v>14:48</v>
      </c>
      <c r="T19" s="119">
        <f t="shared" si="1"/>
      </c>
      <c r="U19" s="86">
        <f t="shared" si="2"/>
        <v>9</v>
      </c>
      <c r="W19" s="70">
        <f>'１区'!Y19</f>
        <v>855</v>
      </c>
      <c r="X19" s="70">
        <f t="shared" si="11"/>
        <v>1743</v>
      </c>
      <c r="Y19" s="70">
        <f t="shared" si="3"/>
        <v>1743</v>
      </c>
      <c r="Z19" s="70">
        <f t="shared" si="12"/>
        <v>888</v>
      </c>
      <c r="AA19" s="70">
        <f>IF(H19=0,"",'１区'!AA19+Z19)</f>
        <v>1743</v>
      </c>
      <c r="AB19" s="71">
        <f t="shared" si="13"/>
        <v>14</v>
      </c>
      <c r="AC19" s="72">
        <f t="shared" si="14"/>
        <v>48</v>
      </c>
    </row>
    <row r="20" spans="1:29" ht="19.5" customHeight="1">
      <c r="A20" s="66"/>
      <c r="B20" s="6"/>
      <c r="C20" s="10"/>
      <c r="D20" s="11"/>
      <c r="E20" s="12"/>
      <c r="F20" s="6"/>
      <c r="H20" s="70"/>
      <c r="I20" s="70"/>
      <c r="J20" s="70"/>
      <c r="K20" s="70"/>
      <c r="L20" s="70"/>
      <c r="N20" s="85"/>
      <c r="O20" s="14"/>
      <c r="P20" s="9"/>
      <c r="Q20" s="8"/>
      <c r="R20" s="9"/>
      <c r="S20" s="8"/>
      <c r="T20" s="119"/>
      <c r="U20" s="86"/>
      <c r="W20" s="70"/>
      <c r="X20" s="70"/>
      <c r="Y20" s="70"/>
      <c r="Z20" s="70"/>
      <c r="AA20" s="70"/>
      <c r="AB20" s="71"/>
      <c r="AC20" s="72"/>
    </row>
    <row r="21" spans="1:29" ht="19.5" customHeight="1">
      <c r="A21" s="66"/>
      <c r="B21" s="6"/>
      <c r="C21" s="10"/>
      <c r="D21" s="11"/>
      <c r="E21" s="12"/>
      <c r="F21" s="6"/>
      <c r="H21" s="70"/>
      <c r="I21" s="70"/>
      <c r="J21" s="70"/>
      <c r="K21" s="70"/>
      <c r="L21" s="70"/>
      <c r="N21" s="85"/>
      <c r="O21" s="14"/>
      <c r="P21" s="9"/>
      <c r="Q21" s="8"/>
      <c r="R21" s="9"/>
      <c r="S21" s="8"/>
      <c r="T21" s="119"/>
      <c r="U21" s="86"/>
      <c r="W21" s="70"/>
      <c r="X21" s="70"/>
      <c r="Y21" s="70"/>
      <c r="Z21" s="70"/>
      <c r="AA21" s="70"/>
      <c r="AB21" s="71"/>
      <c r="AC21" s="72"/>
    </row>
    <row r="22" spans="1:29" ht="19.5" customHeight="1">
      <c r="A22" s="66"/>
      <c r="B22" s="6"/>
      <c r="C22" s="10"/>
      <c r="D22" s="11"/>
      <c r="E22" s="12"/>
      <c r="F22" s="6"/>
      <c r="H22" s="70"/>
      <c r="I22" s="70"/>
      <c r="J22" s="70"/>
      <c r="K22" s="70"/>
      <c r="L22" s="70"/>
      <c r="N22" s="85"/>
      <c r="O22" s="14"/>
      <c r="P22" s="9"/>
      <c r="Q22" s="8"/>
      <c r="R22" s="9"/>
      <c r="S22" s="8"/>
      <c r="T22" s="119"/>
      <c r="U22" s="86"/>
      <c r="W22" s="70"/>
      <c r="X22" s="70"/>
      <c r="Y22" s="70"/>
      <c r="Z22" s="70"/>
      <c r="AA22" s="70"/>
      <c r="AB22" s="71"/>
      <c r="AC22" s="72"/>
    </row>
    <row r="23" spans="1:29" ht="19.5" customHeight="1">
      <c r="A23" s="66"/>
      <c r="B23" s="6"/>
      <c r="C23" s="10"/>
      <c r="D23" s="11"/>
      <c r="E23" s="12"/>
      <c r="F23" s="6"/>
      <c r="H23" s="70"/>
      <c r="I23" s="70"/>
      <c r="J23" s="70"/>
      <c r="K23" s="70"/>
      <c r="L23" s="70"/>
      <c r="N23" s="85"/>
      <c r="O23" s="14"/>
      <c r="P23" s="9"/>
      <c r="Q23" s="8"/>
      <c r="R23" s="9"/>
      <c r="S23" s="8"/>
      <c r="T23" s="119"/>
      <c r="U23" s="86"/>
      <c r="W23" s="70"/>
      <c r="X23" s="70"/>
      <c r="Y23" s="70"/>
      <c r="Z23" s="70"/>
      <c r="AA23" s="70"/>
      <c r="AB23" s="71"/>
      <c r="AC23" s="72"/>
    </row>
    <row r="24" spans="1:29" ht="19.5" customHeight="1">
      <c r="A24" s="66"/>
      <c r="B24" s="6"/>
      <c r="C24" s="10"/>
      <c r="D24" s="11"/>
      <c r="E24" s="12"/>
      <c r="F24" s="6"/>
      <c r="H24" s="70"/>
      <c r="I24" s="70"/>
      <c r="J24" s="70"/>
      <c r="K24" s="70"/>
      <c r="L24" s="70"/>
      <c r="N24" s="85"/>
      <c r="O24" s="14"/>
      <c r="P24" s="9"/>
      <c r="Q24" s="8"/>
      <c r="R24" s="9"/>
      <c r="S24" s="8"/>
      <c r="T24" s="119"/>
      <c r="U24" s="86"/>
      <c r="W24" s="70"/>
      <c r="X24" s="70"/>
      <c r="Y24" s="70"/>
      <c r="Z24" s="70"/>
      <c r="AA24" s="70"/>
      <c r="AB24" s="71"/>
      <c r="AC24" s="72"/>
    </row>
    <row r="25" spans="1:29" ht="19.5" customHeight="1">
      <c r="A25" s="66"/>
      <c r="B25" s="6"/>
      <c r="C25" s="10"/>
      <c r="D25" s="11"/>
      <c r="E25" s="12"/>
      <c r="F25" s="6"/>
      <c r="H25" s="70"/>
      <c r="I25" s="70"/>
      <c r="J25" s="70"/>
      <c r="K25" s="70"/>
      <c r="L25" s="70"/>
      <c r="N25" s="85"/>
      <c r="O25" s="14"/>
      <c r="P25" s="9"/>
      <c r="Q25" s="8"/>
      <c r="R25" s="9"/>
      <c r="S25" s="8"/>
      <c r="T25" s="119"/>
      <c r="U25" s="86"/>
      <c r="W25" s="70"/>
      <c r="X25" s="70"/>
      <c r="Y25" s="70"/>
      <c r="Z25" s="70"/>
      <c r="AA25" s="70"/>
      <c r="AB25" s="71"/>
      <c r="AC25" s="72"/>
    </row>
    <row r="26" spans="1:29" ht="19.5" customHeight="1">
      <c r="A26" s="66"/>
      <c r="B26" s="6"/>
      <c r="C26" s="10"/>
      <c r="D26" s="11"/>
      <c r="E26" s="12"/>
      <c r="F26" s="6"/>
      <c r="H26" s="70"/>
      <c r="I26" s="70"/>
      <c r="J26" s="70"/>
      <c r="K26" s="70"/>
      <c r="L26" s="70"/>
      <c r="N26" s="85"/>
      <c r="O26" s="14"/>
      <c r="P26" s="9"/>
      <c r="Q26" s="8"/>
      <c r="R26" s="9"/>
      <c r="S26" s="8"/>
      <c r="T26" s="119"/>
      <c r="U26" s="86"/>
      <c r="W26" s="70"/>
      <c r="X26" s="70"/>
      <c r="Y26" s="70"/>
      <c r="Z26" s="70"/>
      <c r="AA26" s="70"/>
      <c r="AB26" s="71"/>
      <c r="AC26" s="72"/>
    </row>
    <row r="27" spans="1:29" ht="19.5" customHeight="1">
      <c r="A27" s="66"/>
      <c r="B27" s="6"/>
      <c r="C27" s="10"/>
      <c r="D27" s="11"/>
      <c r="E27" s="12"/>
      <c r="F27" s="6"/>
      <c r="H27" s="70"/>
      <c r="I27" s="70"/>
      <c r="J27" s="70"/>
      <c r="K27" s="70"/>
      <c r="L27" s="70"/>
      <c r="N27" s="85"/>
      <c r="O27" s="14"/>
      <c r="P27" s="9"/>
      <c r="Q27" s="8"/>
      <c r="R27" s="9"/>
      <c r="S27" s="8"/>
      <c r="T27" s="119"/>
      <c r="U27" s="86"/>
      <c r="W27" s="70"/>
      <c r="X27" s="70"/>
      <c r="Y27" s="70"/>
      <c r="Z27" s="70"/>
      <c r="AA27" s="70"/>
      <c r="AB27" s="71"/>
      <c r="AC27" s="72"/>
    </row>
    <row r="28" spans="1:29" ht="19.5" customHeight="1" thickBot="1">
      <c r="A28" s="66"/>
      <c r="B28" s="6"/>
      <c r="C28" s="10"/>
      <c r="D28" s="11"/>
      <c r="E28" s="12"/>
      <c r="F28" s="6"/>
      <c r="H28" s="70"/>
      <c r="I28" s="70"/>
      <c r="J28" s="70"/>
      <c r="K28" s="70"/>
      <c r="L28" s="70"/>
      <c r="N28" s="94"/>
      <c r="O28" s="95"/>
      <c r="P28" s="64"/>
      <c r="Q28" s="16"/>
      <c r="R28" s="64"/>
      <c r="S28" s="16"/>
      <c r="T28" s="120"/>
      <c r="U28" s="96"/>
      <c r="W28" s="70"/>
      <c r="X28" s="70"/>
      <c r="Y28" s="70"/>
      <c r="Z28" s="70"/>
      <c r="AA28" s="70"/>
      <c r="AB28" s="71"/>
      <c r="AC28" s="72"/>
    </row>
    <row r="29" spans="14:29" ht="12">
      <c r="N29" s="87"/>
      <c r="O29" s="5"/>
      <c r="P29" s="5"/>
      <c r="Q29" s="5"/>
      <c r="R29" s="5"/>
      <c r="S29" s="5"/>
      <c r="T29" s="5"/>
      <c r="U29" s="88"/>
      <c r="W29" s="70"/>
      <c r="X29" s="70"/>
      <c r="Y29" s="70"/>
      <c r="Z29" s="70"/>
      <c r="AA29" s="70"/>
      <c r="AB29" s="71"/>
      <c r="AC29" s="72"/>
    </row>
    <row r="30" spans="3:29" ht="12">
      <c r="C30" s="113">
        <v>3</v>
      </c>
      <c r="D30" s="114">
        <v>0</v>
      </c>
      <c r="E30" s="115">
        <v>0</v>
      </c>
      <c r="F30" s="74" t="s">
        <v>43</v>
      </c>
      <c r="M30" s="74"/>
      <c r="N30" s="87"/>
      <c r="O30" s="5"/>
      <c r="P30" s="5"/>
      <c r="Q30" s="5"/>
      <c r="R30" s="5"/>
      <c r="S30" s="5"/>
      <c r="T30" s="7" t="s">
        <v>15</v>
      </c>
      <c r="U30" s="118">
        <f>COUNTIF(U4:U28,1)</f>
        <v>1</v>
      </c>
      <c r="W30" s="70"/>
      <c r="X30" s="70">
        <f>C30*3600+D30*60+E30</f>
        <v>10800</v>
      </c>
      <c r="Y30" s="70"/>
      <c r="Z30" s="70"/>
      <c r="AA30" s="70"/>
      <c r="AB30" s="71"/>
      <c r="AC30" s="72"/>
    </row>
    <row r="31" spans="14:21" ht="12">
      <c r="N31" s="150" t="s">
        <v>60</v>
      </c>
      <c r="O31" s="151"/>
      <c r="P31" s="5"/>
      <c r="Q31" s="5"/>
      <c r="R31" s="5"/>
      <c r="S31" s="5"/>
      <c r="T31" s="5"/>
      <c r="U31" s="88"/>
    </row>
    <row r="32" spans="14:21" ht="13.5" customHeight="1" thickBot="1">
      <c r="N32" s="89"/>
      <c r="O32" s="90" t="str">
        <f>INDEX(O4:O28,MATCH(1,$U$4:$U$28,0),1)</f>
        <v>穂波西</v>
      </c>
      <c r="P32" s="90" t="str">
        <f>INDEX(P4:P28,MATCH(1,$U$4:$U$28,0),1)</f>
        <v>木村　遼介②</v>
      </c>
      <c r="Q32" s="90"/>
      <c r="R32" s="90"/>
      <c r="S32" s="90" t="str">
        <f>INDEX(S4:S28,MATCH(1,$U$4:$U$28,0),1)</f>
        <v>13:30</v>
      </c>
      <c r="T32" s="121">
        <f>INDEX(T4:T28,MATCH(1,$U$4:$U$28,0),1)</f>
      </c>
      <c r="U32" s="91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32"/>
  <sheetViews>
    <sheetView showGridLines="0" workbookViewId="0" topLeftCell="A10">
      <selection activeCell="K15" sqref="K15"/>
    </sheetView>
  </sheetViews>
  <sheetFormatPr defaultColWidth="8.796875" defaultRowHeight="15"/>
  <cols>
    <col min="1" max="13" width="2.69921875" style="67" customWidth="1"/>
    <col min="14" max="14" width="5.69921875" style="67" customWidth="1"/>
    <col min="15" max="15" width="8.69921875" style="67" customWidth="1"/>
    <col min="16" max="16" width="10.69921875" style="67" customWidth="1"/>
    <col min="17" max="17" width="7.59765625" style="73" bestFit="1" customWidth="1"/>
    <col min="18" max="19" width="5.69921875" style="67" customWidth="1"/>
    <col min="20" max="21" width="3.69921875" style="67" customWidth="1"/>
    <col min="22" max="22" width="5.69921875" style="67" customWidth="1"/>
    <col min="23" max="27" width="4.69921875" style="67" customWidth="1"/>
    <col min="28" max="28" width="2.69921875" style="111" customWidth="1"/>
    <col min="29" max="29" width="2.69921875" style="74" customWidth="1"/>
    <col min="30" max="16384" width="5.69921875" style="67" customWidth="1"/>
  </cols>
  <sheetData>
    <row r="1" spans="14:29" s="65" customFormat="1" ht="12">
      <c r="N1" s="76" t="s">
        <v>56</v>
      </c>
      <c r="O1" s="77"/>
      <c r="P1" s="77"/>
      <c r="Q1" s="78"/>
      <c r="R1" s="79" t="s">
        <v>32</v>
      </c>
      <c r="S1" s="80" t="str">
        <f>RIGHT("  "&amp;TEXT(AB1,"##"),2)&amp;":"&amp;RIGHT(TEXT(AC1+100,"##"),2)</f>
        <v>13:27</v>
      </c>
      <c r="T1" s="81"/>
      <c r="U1" s="82"/>
      <c r="W1" s="69"/>
      <c r="X1" s="69"/>
      <c r="Y1" s="69"/>
      <c r="Z1" s="70">
        <f>AB1*60+AC1</f>
        <v>807</v>
      </c>
      <c r="AA1" s="69"/>
      <c r="AB1" s="71">
        <f>'最初に'!F20</f>
        <v>13</v>
      </c>
      <c r="AC1" s="72">
        <f>'最初に'!H20</f>
        <v>27</v>
      </c>
    </row>
    <row r="2" spans="14:29" s="65" customFormat="1" ht="12.75" thickBot="1">
      <c r="N2" s="83"/>
      <c r="O2" s="2"/>
      <c r="P2" s="2"/>
      <c r="Q2" s="2"/>
      <c r="R2" s="2"/>
      <c r="S2" s="2"/>
      <c r="T2" s="2"/>
      <c r="U2" s="84"/>
      <c r="W2" s="69"/>
      <c r="X2" s="69"/>
      <c r="Y2" s="69"/>
      <c r="Z2" s="69"/>
      <c r="AA2" s="69"/>
      <c r="AB2" s="71"/>
      <c r="AC2" s="72"/>
    </row>
    <row r="3" spans="1:29" ht="12">
      <c r="A3" s="66" t="s">
        <v>33</v>
      </c>
      <c r="B3" s="66" t="s">
        <v>34</v>
      </c>
      <c r="C3" s="153" t="s">
        <v>35</v>
      </c>
      <c r="D3" s="154"/>
      <c r="E3" s="155"/>
      <c r="F3" s="66" t="s">
        <v>44</v>
      </c>
      <c r="H3" s="70" t="s">
        <v>57</v>
      </c>
      <c r="I3" s="152" t="s">
        <v>58</v>
      </c>
      <c r="J3" s="152"/>
      <c r="K3" s="152"/>
      <c r="L3" s="70"/>
      <c r="N3" s="92"/>
      <c r="O3" s="80"/>
      <c r="P3" s="93"/>
      <c r="Q3" s="156" t="s">
        <v>36</v>
      </c>
      <c r="R3" s="157"/>
      <c r="S3" s="156" t="s">
        <v>37</v>
      </c>
      <c r="T3" s="158"/>
      <c r="U3" s="159"/>
      <c r="W3" s="70" t="s">
        <v>38</v>
      </c>
      <c r="X3" s="70" t="s">
        <v>39</v>
      </c>
      <c r="Y3" s="70" t="s">
        <v>45</v>
      </c>
      <c r="Z3" s="70" t="s">
        <v>40</v>
      </c>
      <c r="AA3" s="70" t="s">
        <v>41</v>
      </c>
      <c r="AB3" s="152" t="s">
        <v>42</v>
      </c>
      <c r="AC3" s="152"/>
    </row>
    <row r="4" spans="1:29" ht="19.5" customHeight="1">
      <c r="A4" s="66">
        <v>1</v>
      </c>
      <c r="B4" s="6">
        <v>27</v>
      </c>
      <c r="C4" s="10"/>
      <c r="D4" s="11">
        <v>40</v>
      </c>
      <c r="E4" s="12">
        <v>46</v>
      </c>
      <c r="F4" s="6"/>
      <c r="H4" s="70">
        <f>N4</f>
        <v>3</v>
      </c>
      <c r="I4" s="70">
        <f>INDEX(C$4:C$28,MATCH($H4,$B$4:$B$28,0),1)</f>
        <v>0</v>
      </c>
      <c r="J4" s="70">
        <f>INDEX(D$4:D$28,MATCH($H4,$B$4:$B$28,0),1)</f>
        <v>42</v>
      </c>
      <c r="K4" s="70">
        <f>INDEX(E$4:E$28,MATCH($H4,$B$4:$B$28,0),1)</f>
        <v>23</v>
      </c>
      <c r="L4" s="70">
        <f>INDEX(F$4:F$28,MATCH($H4,$B$4:$B$28,0),1)</f>
        <v>0</v>
      </c>
      <c r="N4" s="85">
        <f>IF('登録'!A5=0,"",'登録'!A5)</f>
        <v>3</v>
      </c>
      <c r="O4" s="14" t="str">
        <f>IF('登録'!B5="","",'登録'!B5)</f>
        <v>直方第三</v>
      </c>
      <c r="P4" s="9" t="str">
        <f>オーダー!N5</f>
        <v>米田　恭平②</v>
      </c>
      <c r="Q4" s="8" t="str">
        <f aca="true" t="shared" si="0" ref="Q4:Q19">TEXT(TIME(,,AA4),"H:MM:SS")</f>
        <v>0:42:23</v>
      </c>
      <c r="R4" s="9">
        <f>RANK(AA4,AA$4:AA$28,1)+L4</f>
        <v>4</v>
      </c>
      <c r="S4" s="8" t="str">
        <f aca="true" t="shared" si="1" ref="S4:S19">RIGHT("  "&amp;TEXT(AB4,"##"),2)&amp;":"&amp;RIGHT(TEXT(AC4+100,"##"),2)</f>
        <v>14:13</v>
      </c>
      <c r="T4" s="119">
        <f aca="true" t="shared" si="2" ref="T4:T19">IF(Z4&gt;Z$1,"",IF(Z4&lt;Z$1,"新","タイ"))</f>
      </c>
      <c r="U4" s="86">
        <f aca="true" t="shared" si="3" ref="U4:U19">RANK(Z4,Z$4:Z$28,1)</f>
        <v>6</v>
      </c>
      <c r="W4" s="70">
        <f>'２区'!Y4</f>
        <v>1690</v>
      </c>
      <c r="X4" s="70">
        <f>I4*3600+J4*60+K4</f>
        <v>2543</v>
      </c>
      <c r="Y4" s="70">
        <f aca="true" t="shared" si="4" ref="Y4:Y19">IF(X4&lt;$X$30,X4,$X$30)</f>
        <v>2543</v>
      </c>
      <c r="Z4" s="70">
        <f>IF(H4=0,"",X4-W4)</f>
        <v>853</v>
      </c>
      <c r="AA4" s="70">
        <f>IF(H4=0,"",'２区'!AA4+Z4)</f>
        <v>2543</v>
      </c>
      <c r="AB4" s="71">
        <f>INT(Z4/60)</f>
        <v>14</v>
      </c>
      <c r="AC4" s="72">
        <f>Z4-AB4*60</f>
        <v>13</v>
      </c>
    </row>
    <row r="5" spans="1:29" ht="19.5" customHeight="1">
      <c r="A5" s="66">
        <v>2</v>
      </c>
      <c r="B5" s="6">
        <v>19</v>
      </c>
      <c r="C5" s="10"/>
      <c r="D5" s="11">
        <v>41</v>
      </c>
      <c r="E5" s="12">
        <v>35</v>
      </c>
      <c r="F5" s="6"/>
      <c r="H5" s="70">
        <f aca="true" t="shared" si="5" ref="H5:H19">N5</f>
        <v>8</v>
      </c>
      <c r="I5" s="70">
        <f aca="true" t="shared" si="6" ref="I5:I19">INDEX(C$4:C$28,MATCH($H5,$B$4:$B$28,0),1)</f>
        <v>0</v>
      </c>
      <c r="J5" s="70">
        <f aca="true" t="shared" si="7" ref="J5:J19">INDEX(D$4:D$28,MATCH($H5,$B$4:$B$28,0),1)</f>
        <v>43</v>
      </c>
      <c r="K5" s="70">
        <f aca="true" t="shared" si="8" ref="K5:K19">INDEX(E$4:E$28,MATCH($H5,$B$4:$B$28,0),1)</f>
        <v>29</v>
      </c>
      <c r="L5" s="70">
        <f aca="true" t="shared" si="9" ref="L5:L19">INDEX(F$4:F$28,MATCH($H5,$B$4:$B$28,0),1)</f>
        <v>0</v>
      </c>
      <c r="N5" s="85">
        <f>IF('登録'!A6=0,"",'登録'!A6)</f>
        <v>8</v>
      </c>
      <c r="O5" s="14" t="str">
        <f>IF('登録'!B6="","",'登録'!B6)</f>
        <v>小　　竹</v>
      </c>
      <c r="P5" s="9" t="str">
        <f>オーダー!N6</f>
        <v>平　　諒太②</v>
      </c>
      <c r="Q5" s="8" t="str">
        <f t="shared" si="0"/>
        <v>0:43:29</v>
      </c>
      <c r="R5" s="9">
        <f aca="true" t="shared" si="10" ref="R5:R19">RANK(AA5,AA$4:AA$28,1)+L5</f>
        <v>7</v>
      </c>
      <c r="S5" s="8" t="str">
        <f t="shared" si="1"/>
        <v>15:31</v>
      </c>
      <c r="T5" s="119">
        <f t="shared" si="2"/>
      </c>
      <c r="U5" s="86">
        <f t="shared" si="3"/>
        <v>13</v>
      </c>
      <c r="W5" s="70">
        <f>'２区'!Y5</f>
        <v>1678</v>
      </c>
      <c r="X5" s="70">
        <f aca="true" t="shared" si="11" ref="X5:X19">I5*3600+J5*60+K5</f>
        <v>2609</v>
      </c>
      <c r="Y5" s="70">
        <f t="shared" si="4"/>
        <v>2609</v>
      </c>
      <c r="Z5" s="70">
        <f aca="true" t="shared" si="12" ref="Z5:Z19">IF(H5=0,"",X5-W5)</f>
        <v>931</v>
      </c>
      <c r="AA5" s="70">
        <f>IF(H5=0,"",'２区'!AA5+Z5)</f>
        <v>2609</v>
      </c>
      <c r="AB5" s="71">
        <f aca="true" t="shared" si="13" ref="AB5:AB19">INT(Z5/60)</f>
        <v>15</v>
      </c>
      <c r="AC5" s="72">
        <f aca="true" t="shared" si="14" ref="AC5:AC19">Z5-AB5*60</f>
        <v>31</v>
      </c>
    </row>
    <row r="6" spans="1:29" ht="19.5" customHeight="1">
      <c r="A6" s="66">
        <v>3</v>
      </c>
      <c r="B6" s="6">
        <v>39</v>
      </c>
      <c r="C6" s="10"/>
      <c r="D6" s="11">
        <v>41</v>
      </c>
      <c r="E6" s="12">
        <v>50</v>
      </c>
      <c r="F6" s="6"/>
      <c r="H6" s="70">
        <f t="shared" si="5"/>
        <v>9</v>
      </c>
      <c r="I6" s="70">
        <f t="shared" si="6"/>
        <v>0</v>
      </c>
      <c r="J6" s="70">
        <f t="shared" si="7"/>
        <v>42</v>
      </c>
      <c r="K6" s="70">
        <f t="shared" si="8"/>
        <v>53</v>
      </c>
      <c r="L6" s="70">
        <f t="shared" si="9"/>
        <v>0</v>
      </c>
      <c r="N6" s="85">
        <f>IF('登録'!A7=0,"",'登録'!A7)</f>
        <v>9</v>
      </c>
      <c r="O6" s="14" t="str">
        <f>IF('登録'!B7="","",'登録'!B7)</f>
        <v>鞍手北</v>
      </c>
      <c r="P6" s="9" t="str">
        <f>オーダー!N7</f>
        <v>大村　元希②</v>
      </c>
      <c r="Q6" s="8" t="str">
        <f t="shared" si="0"/>
        <v>0:42:53</v>
      </c>
      <c r="R6" s="9">
        <f t="shared" si="10"/>
        <v>5</v>
      </c>
      <c r="S6" s="8" t="str">
        <f t="shared" si="1"/>
        <v>14:12</v>
      </c>
      <c r="T6" s="119">
        <f t="shared" si="2"/>
      </c>
      <c r="U6" s="86">
        <f t="shared" si="3"/>
        <v>5</v>
      </c>
      <c r="W6" s="70">
        <f>'２区'!Y6</f>
        <v>1721</v>
      </c>
      <c r="X6" s="70">
        <f t="shared" si="11"/>
        <v>2573</v>
      </c>
      <c r="Y6" s="70">
        <f t="shared" si="4"/>
        <v>2573</v>
      </c>
      <c r="Z6" s="70">
        <f t="shared" si="12"/>
        <v>852</v>
      </c>
      <c r="AA6" s="70">
        <f>IF(H6=0,"",'２区'!AA6+Z6)</f>
        <v>2573</v>
      </c>
      <c r="AB6" s="71">
        <f t="shared" si="13"/>
        <v>14</v>
      </c>
      <c r="AC6" s="72">
        <f t="shared" si="14"/>
        <v>12</v>
      </c>
    </row>
    <row r="7" spans="1:29" ht="19.5" customHeight="1">
      <c r="A7" s="66">
        <v>4</v>
      </c>
      <c r="B7" s="6">
        <v>3</v>
      </c>
      <c r="C7" s="10"/>
      <c r="D7" s="11">
        <v>42</v>
      </c>
      <c r="E7" s="12">
        <v>23</v>
      </c>
      <c r="F7" s="6"/>
      <c r="H7" s="70">
        <f t="shared" si="5"/>
        <v>11</v>
      </c>
      <c r="I7" s="70">
        <f t="shared" si="6"/>
        <v>0</v>
      </c>
      <c r="J7" s="70">
        <f t="shared" si="7"/>
        <v>43</v>
      </c>
      <c r="K7" s="70">
        <f t="shared" si="8"/>
        <v>50</v>
      </c>
      <c r="L7" s="70">
        <f t="shared" si="9"/>
        <v>0</v>
      </c>
      <c r="N7" s="85">
        <f>IF('登録'!A8=0,"",'登録'!A8)</f>
        <v>11</v>
      </c>
      <c r="O7" s="14" t="str">
        <f>IF('登録'!B8="","",'登録'!B8)</f>
        <v>若　  宮</v>
      </c>
      <c r="P7" s="9" t="str">
        <f>オーダー!N8</f>
        <v>荒牧　弘親②</v>
      </c>
      <c r="Q7" s="8" t="str">
        <f t="shared" si="0"/>
        <v>0:43:50</v>
      </c>
      <c r="R7" s="9">
        <f t="shared" si="10"/>
        <v>10</v>
      </c>
      <c r="S7" s="8" t="str">
        <f t="shared" si="1"/>
        <v>14:49</v>
      </c>
      <c r="T7" s="119">
        <f t="shared" si="2"/>
      </c>
      <c r="U7" s="86">
        <f t="shared" si="3"/>
        <v>7</v>
      </c>
      <c r="W7" s="70">
        <f>'２区'!Y7</f>
        <v>1741</v>
      </c>
      <c r="X7" s="70">
        <f t="shared" si="11"/>
        <v>2630</v>
      </c>
      <c r="Y7" s="70">
        <f t="shared" si="4"/>
        <v>2630</v>
      </c>
      <c r="Z7" s="70">
        <f t="shared" si="12"/>
        <v>889</v>
      </c>
      <c r="AA7" s="70">
        <f>IF(H7=0,"",'２区'!AA7+Z7)</f>
        <v>2630</v>
      </c>
      <c r="AB7" s="71">
        <f t="shared" si="13"/>
        <v>14</v>
      </c>
      <c r="AC7" s="72">
        <f t="shared" si="14"/>
        <v>49</v>
      </c>
    </row>
    <row r="8" spans="1:29" ht="19.5" customHeight="1">
      <c r="A8" s="66">
        <v>5</v>
      </c>
      <c r="B8" s="6">
        <v>9</v>
      </c>
      <c r="C8" s="10"/>
      <c r="D8" s="11">
        <v>42</v>
      </c>
      <c r="E8" s="12">
        <v>53</v>
      </c>
      <c r="F8" s="6"/>
      <c r="H8" s="70">
        <f t="shared" si="5"/>
        <v>16</v>
      </c>
      <c r="I8" s="70">
        <f t="shared" si="6"/>
        <v>0</v>
      </c>
      <c r="J8" s="70">
        <f t="shared" si="7"/>
        <v>46</v>
      </c>
      <c r="K8" s="70">
        <f t="shared" si="8"/>
        <v>10</v>
      </c>
      <c r="L8" s="70">
        <f t="shared" si="9"/>
        <v>0</v>
      </c>
      <c r="N8" s="85">
        <f>IF('登録'!A9=0,"",'登録'!A9)</f>
        <v>16</v>
      </c>
      <c r="O8" s="14" t="str">
        <f>IF('登録'!B9="","",'登録'!B9)</f>
        <v>水　　巻</v>
      </c>
      <c r="P8" s="9" t="str">
        <f>オーダー!N9</f>
        <v>長谷川穂尚②</v>
      </c>
      <c r="Q8" s="8" t="str">
        <f t="shared" si="0"/>
        <v>0:46:10</v>
      </c>
      <c r="R8" s="9">
        <f t="shared" si="10"/>
        <v>15</v>
      </c>
      <c r="S8" s="8" t="str">
        <f t="shared" si="1"/>
        <v>15:58</v>
      </c>
      <c r="T8" s="119">
        <f t="shared" si="2"/>
      </c>
      <c r="U8" s="86">
        <f t="shared" si="3"/>
        <v>15</v>
      </c>
      <c r="W8" s="70">
        <f>'２区'!Y8</f>
        <v>1812</v>
      </c>
      <c r="X8" s="70">
        <f t="shared" si="11"/>
        <v>2770</v>
      </c>
      <c r="Y8" s="70">
        <f t="shared" si="4"/>
        <v>2770</v>
      </c>
      <c r="Z8" s="70">
        <f t="shared" si="12"/>
        <v>958</v>
      </c>
      <c r="AA8" s="70">
        <f>IF(H8=0,"",'２区'!AA8+Z8)</f>
        <v>2770</v>
      </c>
      <c r="AB8" s="71">
        <f t="shared" si="13"/>
        <v>15</v>
      </c>
      <c r="AC8" s="72">
        <f t="shared" si="14"/>
        <v>58</v>
      </c>
    </row>
    <row r="9" spans="1:29" ht="19.5" customHeight="1">
      <c r="A9" s="66">
        <v>6</v>
      </c>
      <c r="B9" s="6">
        <v>62</v>
      </c>
      <c r="C9" s="10"/>
      <c r="D9" s="11">
        <v>43</v>
      </c>
      <c r="E9" s="12">
        <v>27</v>
      </c>
      <c r="F9" s="6"/>
      <c r="H9" s="70">
        <f t="shared" si="5"/>
        <v>17</v>
      </c>
      <c r="I9" s="70">
        <f t="shared" si="6"/>
        <v>0</v>
      </c>
      <c r="J9" s="70">
        <f t="shared" si="7"/>
        <v>43</v>
      </c>
      <c r="K9" s="70">
        <f t="shared" si="8"/>
        <v>32</v>
      </c>
      <c r="L9" s="70">
        <f t="shared" si="9"/>
        <v>0</v>
      </c>
      <c r="N9" s="85">
        <f>IF('登録'!A10=0,"",'登録'!A10)</f>
        <v>17</v>
      </c>
      <c r="O9" s="14" t="str">
        <f>IF('登録'!B10="","",'登録'!B10)</f>
        <v>水巻南</v>
      </c>
      <c r="P9" s="9" t="str">
        <f>オーダー!N10</f>
        <v>寺本　翔大②</v>
      </c>
      <c r="Q9" s="8" t="str">
        <f t="shared" si="0"/>
        <v>0:43:32</v>
      </c>
      <c r="R9" s="9">
        <f t="shared" si="10"/>
        <v>8</v>
      </c>
      <c r="S9" s="8" t="str">
        <f t="shared" si="1"/>
        <v>13:44</v>
      </c>
      <c r="T9" s="119">
        <f t="shared" si="2"/>
      </c>
      <c r="U9" s="86">
        <f t="shared" si="3"/>
        <v>1</v>
      </c>
      <c r="W9" s="70">
        <f>'２区'!Y9</f>
        <v>1788</v>
      </c>
      <c r="X9" s="70">
        <f t="shared" si="11"/>
        <v>2612</v>
      </c>
      <c r="Y9" s="70">
        <f t="shared" si="4"/>
        <v>2612</v>
      </c>
      <c r="Z9" s="70">
        <f t="shared" si="12"/>
        <v>824</v>
      </c>
      <c r="AA9" s="70">
        <f>IF(H9=0,"",'２区'!AA9+Z9)</f>
        <v>2612</v>
      </c>
      <c r="AB9" s="71">
        <f t="shared" si="13"/>
        <v>13</v>
      </c>
      <c r="AC9" s="72">
        <f t="shared" si="14"/>
        <v>44</v>
      </c>
    </row>
    <row r="10" spans="1:29" ht="19.5" customHeight="1">
      <c r="A10" s="66">
        <v>7</v>
      </c>
      <c r="B10" s="6">
        <v>8</v>
      </c>
      <c r="C10" s="10"/>
      <c r="D10" s="11">
        <v>43</v>
      </c>
      <c r="E10" s="12">
        <v>29</v>
      </c>
      <c r="F10" s="6"/>
      <c r="H10" s="70">
        <f t="shared" si="5"/>
        <v>18</v>
      </c>
      <c r="I10" s="70">
        <f t="shared" si="6"/>
        <v>0</v>
      </c>
      <c r="J10" s="70">
        <f t="shared" si="7"/>
        <v>45</v>
      </c>
      <c r="K10" s="70">
        <f t="shared" si="8"/>
        <v>48</v>
      </c>
      <c r="L10" s="70">
        <f t="shared" si="9"/>
        <v>0</v>
      </c>
      <c r="N10" s="85">
        <f>IF('登録'!A11=0,"",'登録'!A11)</f>
        <v>18</v>
      </c>
      <c r="O10" s="14" t="str">
        <f>IF('登録'!B11="","",'登録'!B11)</f>
        <v>芦　　屋</v>
      </c>
      <c r="P10" s="9" t="str">
        <f>オーダー!N11</f>
        <v>長野　倫大②</v>
      </c>
      <c r="Q10" s="8" t="str">
        <f t="shared" si="0"/>
        <v>0:45:48</v>
      </c>
      <c r="R10" s="9">
        <f t="shared" si="10"/>
        <v>14</v>
      </c>
      <c r="S10" s="8" t="str">
        <f t="shared" si="1"/>
        <v>15:43</v>
      </c>
      <c r="T10" s="119">
        <f t="shared" si="2"/>
      </c>
      <c r="U10" s="86">
        <f t="shared" si="3"/>
        <v>14</v>
      </c>
      <c r="W10" s="70">
        <f>'２区'!Y10</f>
        <v>1805</v>
      </c>
      <c r="X10" s="70">
        <f t="shared" si="11"/>
        <v>2748</v>
      </c>
      <c r="Y10" s="70">
        <f t="shared" si="4"/>
        <v>2748</v>
      </c>
      <c r="Z10" s="70">
        <f t="shared" si="12"/>
        <v>943</v>
      </c>
      <c r="AA10" s="70">
        <f>IF(H10=0,"",'２区'!AA10+Z10)</f>
        <v>2748</v>
      </c>
      <c r="AB10" s="71">
        <f t="shared" si="13"/>
        <v>15</v>
      </c>
      <c r="AC10" s="72">
        <f t="shared" si="14"/>
        <v>43</v>
      </c>
    </row>
    <row r="11" spans="1:29" ht="19.5" customHeight="1">
      <c r="A11" s="66">
        <v>8</v>
      </c>
      <c r="B11" s="6">
        <v>17</v>
      </c>
      <c r="C11" s="10"/>
      <c r="D11" s="11">
        <v>43</v>
      </c>
      <c r="E11" s="12">
        <v>32</v>
      </c>
      <c r="F11" s="6"/>
      <c r="H11" s="70">
        <f t="shared" si="5"/>
        <v>19</v>
      </c>
      <c r="I11" s="70">
        <f t="shared" si="6"/>
        <v>0</v>
      </c>
      <c r="J11" s="70">
        <f t="shared" si="7"/>
        <v>41</v>
      </c>
      <c r="K11" s="70">
        <f t="shared" si="8"/>
        <v>35</v>
      </c>
      <c r="L11" s="70">
        <f t="shared" si="9"/>
        <v>0</v>
      </c>
      <c r="N11" s="85">
        <f>IF('登録'!A12=0,"",'登録'!A12)</f>
        <v>19</v>
      </c>
      <c r="O11" s="14" t="str">
        <f>IF('登録'!B12="","",'登録'!B12)</f>
        <v>遠　　賀</v>
      </c>
      <c r="P11" s="9" t="str">
        <f>オーダー!N12</f>
        <v>月渓　大介②</v>
      </c>
      <c r="Q11" s="8" t="str">
        <f t="shared" si="0"/>
        <v>0:41:35</v>
      </c>
      <c r="R11" s="9">
        <f t="shared" si="10"/>
        <v>2</v>
      </c>
      <c r="S11" s="8" t="str">
        <f t="shared" si="1"/>
        <v>13:44</v>
      </c>
      <c r="T11" s="119">
        <f t="shared" si="2"/>
      </c>
      <c r="U11" s="86">
        <f t="shared" si="3"/>
        <v>1</v>
      </c>
      <c r="W11" s="70">
        <f>'２区'!Y11</f>
        <v>1671</v>
      </c>
      <c r="X11" s="70">
        <f t="shared" si="11"/>
        <v>2495</v>
      </c>
      <c r="Y11" s="70">
        <f t="shared" si="4"/>
        <v>2495</v>
      </c>
      <c r="Z11" s="70">
        <f t="shared" si="12"/>
        <v>824</v>
      </c>
      <c r="AA11" s="70">
        <f>IF(H11=0,"",'２区'!AA11+Z11)</f>
        <v>2495</v>
      </c>
      <c r="AB11" s="71">
        <f t="shared" si="13"/>
        <v>13</v>
      </c>
      <c r="AC11" s="72">
        <f t="shared" si="14"/>
        <v>44</v>
      </c>
    </row>
    <row r="12" spans="1:29" ht="19.5" customHeight="1">
      <c r="A12" s="66">
        <v>9</v>
      </c>
      <c r="B12" s="6">
        <v>24</v>
      </c>
      <c r="C12" s="10"/>
      <c r="D12" s="11">
        <v>43</v>
      </c>
      <c r="E12" s="12">
        <v>40</v>
      </c>
      <c r="F12" s="6"/>
      <c r="H12" s="70">
        <f t="shared" si="5"/>
        <v>24</v>
      </c>
      <c r="I12" s="70">
        <f t="shared" si="6"/>
        <v>0</v>
      </c>
      <c r="J12" s="70">
        <f t="shared" si="7"/>
        <v>43</v>
      </c>
      <c r="K12" s="70">
        <f t="shared" si="8"/>
        <v>40</v>
      </c>
      <c r="L12" s="70">
        <f t="shared" si="9"/>
        <v>0</v>
      </c>
      <c r="N12" s="85">
        <f>IF('登録'!A13=0,"",'登録'!A13)</f>
        <v>24</v>
      </c>
      <c r="O12" s="14" t="str">
        <f>IF('登録'!B13="","",'登録'!B13)</f>
        <v>飯塚第二</v>
      </c>
      <c r="P12" s="9" t="str">
        <f>オーダー!N13</f>
        <v>青木　涼②</v>
      </c>
      <c r="Q12" s="8" t="str">
        <f t="shared" si="0"/>
        <v>0:43:40</v>
      </c>
      <c r="R12" s="9">
        <f t="shared" si="10"/>
        <v>9</v>
      </c>
      <c r="S12" s="8" t="str">
        <f t="shared" si="1"/>
        <v>14:55</v>
      </c>
      <c r="T12" s="119">
        <f t="shared" si="2"/>
      </c>
      <c r="U12" s="86">
        <f t="shared" si="3"/>
        <v>10</v>
      </c>
      <c r="W12" s="70">
        <f>'２区'!Y12</f>
        <v>1725</v>
      </c>
      <c r="X12" s="70">
        <f t="shared" si="11"/>
        <v>2620</v>
      </c>
      <c r="Y12" s="70">
        <f t="shared" si="4"/>
        <v>2620</v>
      </c>
      <c r="Z12" s="70">
        <f t="shared" si="12"/>
        <v>895</v>
      </c>
      <c r="AA12" s="70">
        <f>IF(H12=0,"",'２区'!AA12+Z12)</f>
        <v>2620</v>
      </c>
      <c r="AB12" s="71">
        <f t="shared" si="13"/>
        <v>14</v>
      </c>
      <c r="AC12" s="72">
        <f t="shared" si="14"/>
        <v>55</v>
      </c>
    </row>
    <row r="13" spans="1:29" ht="19.5" customHeight="1">
      <c r="A13" s="66">
        <v>10</v>
      </c>
      <c r="B13" s="6">
        <v>11</v>
      </c>
      <c r="C13" s="10"/>
      <c r="D13" s="11">
        <v>43</v>
      </c>
      <c r="E13" s="12">
        <v>50</v>
      </c>
      <c r="F13" s="6"/>
      <c r="H13" s="70">
        <f t="shared" si="5"/>
        <v>25</v>
      </c>
      <c r="I13" s="70">
        <f t="shared" si="6"/>
        <v>0</v>
      </c>
      <c r="J13" s="70">
        <f t="shared" si="7"/>
        <v>45</v>
      </c>
      <c r="K13" s="70">
        <f t="shared" si="8"/>
        <v>38</v>
      </c>
      <c r="L13" s="70">
        <f t="shared" si="9"/>
        <v>0</v>
      </c>
      <c r="N13" s="85">
        <f>IF('登録'!A14=0,"",'登録'!A14)</f>
        <v>25</v>
      </c>
      <c r="O13" s="14" t="str">
        <f>IF('登録'!B14="","",'登録'!B14)</f>
        <v>飯塚第三</v>
      </c>
      <c r="P13" s="9" t="str">
        <f>オーダー!N14</f>
        <v>山下　治樹②</v>
      </c>
      <c r="Q13" s="8" t="str">
        <f t="shared" si="0"/>
        <v>0:45:38</v>
      </c>
      <c r="R13" s="9">
        <f t="shared" si="10"/>
        <v>13</v>
      </c>
      <c r="S13" s="8" t="str">
        <f t="shared" si="1"/>
        <v>14:09</v>
      </c>
      <c r="T13" s="119">
        <f t="shared" si="2"/>
      </c>
      <c r="U13" s="86">
        <f t="shared" si="3"/>
        <v>4</v>
      </c>
      <c r="W13" s="70">
        <f>'２区'!Y13</f>
        <v>1889</v>
      </c>
      <c r="X13" s="70">
        <f t="shared" si="11"/>
        <v>2738</v>
      </c>
      <c r="Y13" s="70">
        <f t="shared" si="4"/>
        <v>2738</v>
      </c>
      <c r="Z13" s="70">
        <f t="shared" si="12"/>
        <v>849</v>
      </c>
      <c r="AA13" s="70">
        <f>IF(H13=0,"",'２区'!AA13+Z13)</f>
        <v>2738</v>
      </c>
      <c r="AB13" s="71">
        <f t="shared" si="13"/>
        <v>14</v>
      </c>
      <c r="AC13" s="72">
        <f t="shared" si="14"/>
        <v>9</v>
      </c>
    </row>
    <row r="14" spans="1:29" ht="19.5" customHeight="1">
      <c r="A14" s="66">
        <v>11</v>
      </c>
      <c r="B14" s="6">
        <v>64</v>
      </c>
      <c r="C14" s="10"/>
      <c r="D14" s="11">
        <v>44</v>
      </c>
      <c r="E14" s="12">
        <v>8</v>
      </c>
      <c r="F14" s="6"/>
      <c r="H14" s="70">
        <f t="shared" si="5"/>
        <v>27</v>
      </c>
      <c r="I14" s="70">
        <f t="shared" si="6"/>
        <v>0</v>
      </c>
      <c r="J14" s="70">
        <f t="shared" si="7"/>
        <v>40</v>
      </c>
      <c r="K14" s="70">
        <f t="shared" si="8"/>
        <v>46</v>
      </c>
      <c r="L14" s="70">
        <f t="shared" si="9"/>
        <v>0</v>
      </c>
      <c r="N14" s="85">
        <f>IF('登録'!A15=0,"",'登録'!A15)</f>
        <v>27</v>
      </c>
      <c r="O14" s="14" t="str">
        <f>IF('登録'!B15="","",'登録'!B15)</f>
        <v>二　　瀬</v>
      </c>
      <c r="P14" s="9" t="str">
        <f>オーダー!N15</f>
        <v>福間　省吾②</v>
      </c>
      <c r="Q14" s="8" t="str">
        <f t="shared" si="0"/>
        <v>0:40:46</v>
      </c>
      <c r="R14" s="9">
        <f t="shared" si="10"/>
        <v>1</v>
      </c>
      <c r="S14" s="8" t="str">
        <f t="shared" si="1"/>
        <v>13:49</v>
      </c>
      <c r="T14" s="119">
        <f t="shared" si="2"/>
      </c>
      <c r="U14" s="86">
        <f t="shared" si="3"/>
        <v>3</v>
      </c>
      <c r="W14" s="70">
        <f>'２区'!Y14</f>
        <v>1617</v>
      </c>
      <c r="X14" s="70">
        <f t="shared" si="11"/>
        <v>2446</v>
      </c>
      <c r="Y14" s="70">
        <f t="shared" si="4"/>
        <v>2446</v>
      </c>
      <c r="Z14" s="70">
        <f t="shared" si="12"/>
        <v>829</v>
      </c>
      <c r="AA14" s="70">
        <f>IF(H14=0,"",'２区'!AA14+Z14)</f>
        <v>2446</v>
      </c>
      <c r="AB14" s="71">
        <f t="shared" si="13"/>
        <v>13</v>
      </c>
      <c r="AC14" s="72">
        <f t="shared" si="14"/>
        <v>49</v>
      </c>
    </row>
    <row r="15" spans="1:29" ht="19.5" customHeight="1">
      <c r="A15" s="66">
        <v>12</v>
      </c>
      <c r="B15" s="6">
        <v>48</v>
      </c>
      <c r="C15" s="10"/>
      <c r="D15" s="11">
        <v>44</v>
      </c>
      <c r="E15" s="12">
        <v>12</v>
      </c>
      <c r="F15" s="6"/>
      <c r="H15" s="70">
        <f t="shared" si="5"/>
        <v>39</v>
      </c>
      <c r="I15" s="70">
        <f t="shared" si="6"/>
        <v>0</v>
      </c>
      <c r="J15" s="70">
        <f t="shared" si="7"/>
        <v>41</v>
      </c>
      <c r="K15" s="70">
        <f t="shared" si="8"/>
        <v>50</v>
      </c>
      <c r="L15" s="70">
        <f t="shared" si="9"/>
        <v>0</v>
      </c>
      <c r="N15" s="85">
        <f>IF('登録'!A16=0,"",'登録'!A16)</f>
        <v>39</v>
      </c>
      <c r="O15" s="14" t="str">
        <f>IF('登録'!B16="","",'登録'!B16)</f>
        <v>穂波西</v>
      </c>
      <c r="P15" s="9" t="str">
        <f>オーダー!N16</f>
        <v>岸本　健人②</v>
      </c>
      <c r="Q15" s="8" t="str">
        <f t="shared" si="0"/>
        <v>0:41:50</v>
      </c>
      <c r="R15" s="9">
        <f t="shared" si="10"/>
        <v>3</v>
      </c>
      <c r="S15" s="8" t="str">
        <f t="shared" si="1"/>
        <v>14:53</v>
      </c>
      <c r="T15" s="119">
        <f t="shared" si="2"/>
      </c>
      <c r="U15" s="86">
        <f t="shared" si="3"/>
        <v>9</v>
      </c>
      <c r="W15" s="70">
        <f>'２区'!Y15</f>
        <v>1617</v>
      </c>
      <c r="X15" s="70">
        <f t="shared" si="11"/>
        <v>2510</v>
      </c>
      <c r="Y15" s="70">
        <f t="shared" si="4"/>
        <v>2510</v>
      </c>
      <c r="Z15" s="70">
        <f t="shared" si="12"/>
        <v>893</v>
      </c>
      <c r="AA15" s="70">
        <f>IF(H15=0,"",'２区'!AA15+Z15)</f>
        <v>2510</v>
      </c>
      <c r="AB15" s="71">
        <f t="shared" si="13"/>
        <v>14</v>
      </c>
      <c r="AC15" s="72">
        <f t="shared" si="14"/>
        <v>53</v>
      </c>
    </row>
    <row r="16" spans="1:29" ht="19.5" customHeight="1">
      <c r="A16" s="66">
        <v>13</v>
      </c>
      <c r="B16" s="6">
        <v>25</v>
      </c>
      <c r="C16" s="10"/>
      <c r="D16" s="11">
        <v>45</v>
      </c>
      <c r="E16" s="12">
        <v>38</v>
      </c>
      <c r="F16" s="6"/>
      <c r="H16" s="70">
        <f t="shared" si="5"/>
        <v>48</v>
      </c>
      <c r="I16" s="70">
        <f t="shared" si="6"/>
        <v>0</v>
      </c>
      <c r="J16" s="70">
        <f t="shared" si="7"/>
        <v>44</v>
      </c>
      <c r="K16" s="70">
        <f t="shared" si="8"/>
        <v>12</v>
      </c>
      <c r="L16" s="70">
        <f t="shared" si="9"/>
        <v>0</v>
      </c>
      <c r="N16" s="85">
        <f>IF('登録'!A17=0,"",'登録'!A17)</f>
        <v>48</v>
      </c>
      <c r="O16" s="14" t="str">
        <f>IF('登録'!B17="","",'登録'!B17)</f>
        <v>伊　　田</v>
      </c>
      <c r="P16" s="9" t="str">
        <f>オーダー!N17</f>
        <v>川口　航輝①</v>
      </c>
      <c r="Q16" s="8" t="str">
        <f t="shared" si="0"/>
        <v>0:44:12</v>
      </c>
      <c r="R16" s="9">
        <f t="shared" si="10"/>
        <v>12</v>
      </c>
      <c r="S16" s="8" t="str">
        <f t="shared" si="1"/>
        <v>15:16</v>
      </c>
      <c r="T16" s="119">
        <f t="shared" si="2"/>
      </c>
      <c r="U16" s="86">
        <f t="shared" si="3"/>
        <v>12</v>
      </c>
      <c r="W16" s="70">
        <f>'２区'!Y16</f>
        <v>1736</v>
      </c>
      <c r="X16" s="70">
        <f t="shared" si="11"/>
        <v>2652</v>
      </c>
      <c r="Y16" s="70">
        <f t="shared" si="4"/>
        <v>2652</v>
      </c>
      <c r="Z16" s="70">
        <f t="shared" si="12"/>
        <v>916</v>
      </c>
      <c r="AA16" s="70">
        <f>IF(H16=0,"",'２区'!AA16+Z16)</f>
        <v>2652</v>
      </c>
      <c r="AB16" s="71">
        <f t="shared" si="13"/>
        <v>15</v>
      </c>
      <c r="AC16" s="72">
        <f t="shared" si="14"/>
        <v>16</v>
      </c>
    </row>
    <row r="17" spans="1:29" ht="19.5" customHeight="1">
      <c r="A17" s="66">
        <v>14</v>
      </c>
      <c r="B17" s="6">
        <v>18</v>
      </c>
      <c r="C17" s="10"/>
      <c r="D17" s="11">
        <v>45</v>
      </c>
      <c r="E17" s="12">
        <v>48</v>
      </c>
      <c r="F17" s="6"/>
      <c r="H17" s="70">
        <f t="shared" si="5"/>
        <v>59</v>
      </c>
      <c r="I17" s="70">
        <f t="shared" si="6"/>
        <v>0</v>
      </c>
      <c r="J17" s="70">
        <f t="shared" si="7"/>
        <v>47</v>
      </c>
      <c r="K17" s="70">
        <f t="shared" si="8"/>
        <v>15</v>
      </c>
      <c r="L17" s="70">
        <f t="shared" si="9"/>
        <v>0</v>
      </c>
      <c r="N17" s="85">
        <f>IF('登録'!A18=0,"",'登録'!A18)</f>
        <v>59</v>
      </c>
      <c r="O17" s="14" t="str">
        <f>IF('登録'!B18="","",'登録'!B18)</f>
        <v>鷹　　峰</v>
      </c>
      <c r="P17" s="9" t="str">
        <f>オーダー!N18</f>
        <v>坂本　翔梧①</v>
      </c>
      <c r="Q17" s="8" t="str">
        <f t="shared" si="0"/>
        <v>0:47:15</v>
      </c>
      <c r="R17" s="9">
        <f t="shared" si="10"/>
        <v>16</v>
      </c>
      <c r="S17" s="8" t="str">
        <f t="shared" si="1"/>
        <v>16:13</v>
      </c>
      <c r="T17" s="119">
        <f t="shared" si="2"/>
      </c>
      <c r="U17" s="86">
        <f t="shared" si="3"/>
        <v>16</v>
      </c>
      <c r="W17" s="70">
        <f>'２区'!Y17</f>
        <v>1862</v>
      </c>
      <c r="X17" s="70">
        <f t="shared" si="11"/>
        <v>2835</v>
      </c>
      <c r="Y17" s="70">
        <f t="shared" si="4"/>
        <v>2835</v>
      </c>
      <c r="Z17" s="70">
        <f t="shared" si="12"/>
        <v>973</v>
      </c>
      <c r="AA17" s="70">
        <f>IF(H17=0,"",'２区'!AA17+Z17)</f>
        <v>2835</v>
      </c>
      <c r="AB17" s="71">
        <f t="shared" si="13"/>
        <v>16</v>
      </c>
      <c r="AC17" s="72">
        <f t="shared" si="14"/>
        <v>13</v>
      </c>
    </row>
    <row r="18" spans="1:29" ht="19.5" customHeight="1">
      <c r="A18" s="66">
        <v>15</v>
      </c>
      <c r="B18" s="6">
        <v>16</v>
      </c>
      <c r="C18" s="10"/>
      <c r="D18" s="11">
        <v>46</v>
      </c>
      <c r="E18" s="12">
        <v>10</v>
      </c>
      <c r="F18" s="6"/>
      <c r="H18" s="70">
        <f t="shared" si="5"/>
        <v>62</v>
      </c>
      <c r="I18" s="70">
        <f t="shared" si="6"/>
        <v>0</v>
      </c>
      <c r="J18" s="70">
        <f t="shared" si="7"/>
        <v>43</v>
      </c>
      <c r="K18" s="70">
        <f t="shared" si="8"/>
        <v>27</v>
      </c>
      <c r="L18" s="70">
        <f t="shared" si="9"/>
        <v>0</v>
      </c>
      <c r="N18" s="85">
        <f>IF('登録'!A19=0,"",'登録'!A19)</f>
        <v>62</v>
      </c>
      <c r="O18" s="14" t="str">
        <f>IF('登録'!B19="","",'登録'!B19)</f>
        <v>金　　田</v>
      </c>
      <c r="P18" s="9" t="str">
        <f>オーダー!N19</f>
        <v>長藤雄志郎②</v>
      </c>
      <c r="Q18" s="8" t="str">
        <f t="shared" si="0"/>
        <v>0:43:27</v>
      </c>
      <c r="R18" s="9">
        <f t="shared" si="10"/>
        <v>6</v>
      </c>
      <c r="S18" s="8" t="str">
        <f t="shared" si="1"/>
        <v>14:50</v>
      </c>
      <c r="T18" s="119">
        <f t="shared" si="2"/>
      </c>
      <c r="U18" s="86">
        <f t="shared" si="3"/>
        <v>8</v>
      </c>
      <c r="W18" s="70">
        <f>'２区'!Y18</f>
        <v>1717</v>
      </c>
      <c r="X18" s="70">
        <f t="shared" si="11"/>
        <v>2607</v>
      </c>
      <c r="Y18" s="70">
        <f t="shared" si="4"/>
        <v>2607</v>
      </c>
      <c r="Z18" s="70">
        <f t="shared" si="12"/>
        <v>890</v>
      </c>
      <c r="AA18" s="70">
        <f>IF(H18=0,"",'２区'!AA18+Z18)</f>
        <v>2607</v>
      </c>
      <c r="AB18" s="71">
        <f t="shared" si="13"/>
        <v>14</v>
      </c>
      <c r="AC18" s="72">
        <f t="shared" si="14"/>
        <v>50</v>
      </c>
    </row>
    <row r="19" spans="1:29" ht="19.5" customHeight="1">
      <c r="A19" s="66">
        <v>16</v>
      </c>
      <c r="B19" s="6">
        <v>59</v>
      </c>
      <c r="C19" s="10"/>
      <c r="D19" s="11">
        <v>47</v>
      </c>
      <c r="E19" s="12">
        <v>15</v>
      </c>
      <c r="F19" s="6"/>
      <c r="H19" s="70">
        <f t="shared" si="5"/>
        <v>64</v>
      </c>
      <c r="I19" s="70">
        <f t="shared" si="6"/>
        <v>0</v>
      </c>
      <c r="J19" s="70">
        <f t="shared" si="7"/>
        <v>44</v>
      </c>
      <c r="K19" s="70">
        <f t="shared" si="8"/>
        <v>8</v>
      </c>
      <c r="L19" s="70">
        <f t="shared" si="9"/>
        <v>0</v>
      </c>
      <c r="N19" s="85">
        <f>IF('登録'!A20=0,"",'登録'!A20)</f>
        <v>64</v>
      </c>
      <c r="O19" s="14" t="str">
        <f>IF('登録'!B20="","",'登録'!B20)</f>
        <v>赤　　池</v>
      </c>
      <c r="P19" s="9" t="str">
        <f>オーダー!N20</f>
        <v>柴田　和晃①</v>
      </c>
      <c r="Q19" s="8" t="str">
        <f t="shared" si="0"/>
        <v>0:44:08</v>
      </c>
      <c r="R19" s="9">
        <f t="shared" si="10"/>
        <v>11</v>
      </c>
      <c r="S19" s="8" t="str">
        <f t="shared" si="1"/>
        <v>15:05</v>
      </c>
      <c r="T19" s="119">
        <f t="shared" si="2"/>
      </c>
      <c r="U19" s="86">
        <f t="shared" si="3"/>
        <v>11</v>
      </c>
      <c r="W19" s="70">
        <f>'２区'!Y19</f>
        <v>1743</v>
      </c>
      <c r="X19" s="70">
        <f t="shared" si="11"/>
        <v>2648</v>
      </c>
      <c r="Y19" s="70">
        <f t="shared" si="4"/>
        <v>2648</v>
      </c>
      <c r="Z19" s="70">
        <f t="shared" si="12"/>
        <v>905</v>
      </c>
      <c r="AA19" s="70">
        <f>IF(H19=0,"",'２区'!AA19+Z19)</f>
        <v>2648</v>
      </c>
      <c r="AB19" s="71">
        <f t="shared" si="13"/>
        <v>15</v>
      </c>
      <c r="AC19" s="72">
        <f t="shared" si="14"/>
        <v>5</v>
      </c>
    </row>
    <row r="20" spans="1:29" ht="19.5" customHeight="1">
      <c r="A20" s="66"/>
      <c r="B20" s="6"/>
      <c r="C20" s="10"/>
      <c r="D20" s="11"/>
      <c r="E20" s="12"/>
      <c r="F20" s="6"/>
      <c r="H20" s="70"/>
      <c r="I20" s="70"/>
      <c r="J20" s="70"/>
      <c r="K20" s="70"/>
      <c r="L20" s="70"/>
      <c r="N20" s="85"/>
      <c r="O20" s="14"/>
      <c r="P20" s="9"/>
      <c r="Q20" s="8"/>
      <c r="R20" s="9"/>
      <c r="S20" s="8"/>
      <c r="T20" s="119"/>
      <c r="U20" s="86"/>
      <c r="W20" s="70"/>
      <c r="X20" s="70"/>
      <c r="Y20" s="70"/>
      <c r="Z20" s="70"/>
      <c r="AA20" s="70"/>
      <c r="AB20" s="71"/>
      <c r="AC20" s="72"/>
    </row>
    <row r="21" spans="1:29" ht="19.5" customHeight="1">
      <c r="A21" s="66"/>
      <c r="B21" s="6"/>
      <c r="C21" s="10"/>
      <c r="D21" s="11"/>
      <c r="E21" s="12"/>
      <c r="F21" s="6"/>
      <c r="H21" s="70"/>
      <c r="I21" s="70"/>
      <c r="J21" s="70"/>
      <c r="K21" s="70"/>
      <c r="L21" s="70"/>
      <c r="N21" s="85"/>
      <c r="O21" s="14"/>
      <c r="P21" s="9"/>
      <c r="Q21" s="8"/>
      <c r="R21" s="9"/>
      <c r="S21" s="8"/>
      <c r="T21" s="119"/>
      <c r="U21" s="86"/>
      <c r="W21" s="70"/>
      <c r="X21" s="70"/>
      <c r="Y21" s="70"/>
      <c r="Z21" s="70"/>
      <c r="AA21" s="70"/>
      <c r="AB21" s="71"/>
      <c r="AC21" s="72"/>
    </row>
    <row r="22" spans="1:29" ht="19.5" customHeight="1">
      <c r="A22" s="66"/>
      <c r="B22" s="6"/>
      <c r="C22" s="10"/>
      <c r="D22" s="11"/>
      <c r="E22" s="12"/>
      <c r="F22" s="6"/>
      <c r="H22" s="70"/>
      <c r="I22" s="70"/>
      <c r="J22" s="70"/>
      <c r="K22" s="70"/>
      <c r="L22" s="70"/>
      <c r="N22" s="85"/>
      <c r="O22" s="14"/>
      <c r="P22" s="9"/>
      <c r="Q22" s="8"/>
      <c r="R22" s="9"/>
      <c r="S22" s="8"/>
      <c r="T22" s="119"/>
      <c r="U22" s="86"/>
      <c r="W22" s="70"/>
      <c r="X22" s="70"/>
      <c r="Y22" s="70"/>
      <c r="Z22" s="70"/>
      <c r="AA22" s="70"/>
      <c r="AB22" s="71"/>
      <c r="AC22" s="72"/>
    </row>
    <row r="23" spans="1:29" ht="19.5" customHeight="1">
      <c r="A23" s="66"/>
      <c r="B23" s="6"/>
      <c r="C23" s="10"/>
      <c r="D23" s="11"/>
      <c r="E23" s="12"/>
      <c r="F23" s="6"/>
      <c r="H23" s="70"/>
      <c r="I23" s="70"/>
      <c r="J23" s="70"/>
      <c r="K23" s="70"/>
      <c r="L23" s="70"/>
      <c r="N23" s="85"/>
      <c r="O23" s="14"/>
      <c r="P23" s="9"/>
      <c r="Q23" s="8"/>
      <c r="R23" s="9"/>
      <c r="S23" s="8"/>
      <c r="T23" s="119"/>
      <c r="U23" s="86"/>
      <c r="W23" s="70"/>
      <c r="X23" s="70"/>
      <c r="Y23" s="70"/>
      <c r="Z23" s="70"/>
      <c r="AA23" s="70"/>
      <c r="AB23" s="71"/>
      <c r="AC23" s="72"/>
    </row>
    <row r="24" spans="1:29" ht="19.5" customHeight="1">
      <c r="A24" s="66"/>
      <c r="B24" s="6"/>
      <c r="C24" s="10"/>
      <c r="D24" s="11"/>
      <c r="E24" s="12"/>
      <c r="F24" s="6"/>
      <c r="H24" s="70"/>
      <c r="I24" s="70"/>
      <c r="J24" s="70"/>
      <c r="K24" s="70"/>
      <c r="L24" s="70"/>
      <c r="N24" s="85"/>
      <c r="O24" s="14"/>
      <c r="P24" s="9"/>
      <c r="Q24" s="8"/>
      <c r="R24" s="9"/>
      <c r="S24" s="8"/>
      <c r="T24" s="119"/>
      <c r="U24" s="86"/>
      <c r="W24" s="70"/>
      <c r="X24" s="70"/>
      <c r="Y24" s="70"/>
      <c r="Z24" s="70"/>
      <c r="AA24" s="70"/>
      <c r="AB24" s="71"/>
      <c r="AC24" s="72"/>
    </row>
    <row r="25" spans="1:29" ht="19.5" customHeight="1">
      <c r="A25" s="66"/>
      <c r="B25" s="6"/>
      <c r="C25" s="10"/>
      <c r="D25" s="11"/>
      <c r="E25" s="12"/>
      <c r="F25" s="6"/>
      <c r="H25" s="70"/>
      <c r="I25" s="70"/>
      <c r="J25" s="70"/>
      <c r="K25" s="70"/>
      <c r="L25" s="70"/>
      <c r="N25" s="85"/>
      <c r="O25" s="14"/>
      <c r="P25" s="9"/>
      <c r="Q25" s="8"/>
      <c r="R25" s="9"/>
      <c r="S25" s="8"/>
      <c r="T25" s="119"/>
      <c r="U25" s="86"/>
      <c r="W25" s="70"/>
      <c r="X25" s="70"/>
      <c r="Y25" s="70"/>
      <c r="Z25" s="70"/>
      <c r="AA25" s="70"/>
      <c r="AB25" s="71"/>
      <c r="AC25" s="72"/>
    </row>
    <row r="26" spans="1:29" ht="19.5" customHeight="1">
      <c r="A26" s="66"/>
      <c r="B26" s="6"/>
      <c r="C26" s="10"/>
      <c r="D26" s="11"/>
      <c r="E26" s="12"/>
      <c r="F26" s="6"/>
      <c r="H26" s="70"/>
      <c r="I26" s="70"/>
      <c r="J26" s="70"/>
      <c r="K26" s="70"/>
      <c r="L26" s="70"/>
      <c r="N26" s="85"/>
      <c r="O26" s="14"/>
      <c r="P26" s="9"/>
      <c r="Q26" s="8"/>
      <c r="R26" s="9"/>
      <c r="S26" s="8"/>
      <c r="T26" s="119"/>
      <c r="U26" s="86"/>
      <c r="W26" s="70"/>
      <c r="X26" s="70"/>
      <c r="Y26" s="70"/>
      <c r="Z26" s="70"/>
      <c r="AA26" s="70"/>
      <c r="AB26" s="71"/>
      <c r="AC26" s="72"/>
    </row>
    <row r="27" spans="1:29" ht="19.5" customHeight="1">
      <c r="A27" s="66"/>
      <c r="B27" s="6"/>
      <c r="C27" s="10"/>
      <c r="D27" s="11"/>
      <c r="E27" s="12"/>
      <c r="F27" s="6"/>
      <c r="H27" s="70"/>
      <c r="I27" s="70"/>
      <c r="J27" s="70"/>
      <c r="K27" s="70"/>
      <c r="L27" s="70"/>
      <c r="N27" s="85"/>
      <c r="O27" s="14"/>
      <c r="P27" s="9"/>
      <c r="Q27" s="8"/>
      <c r="R27" s="9"/>
      <c r="S27" s="8"/>
      <c r="T27" s="119"/>
      <c r="U27" s="86"/>
      <c r="W27" s="70"/>
      <c r="X27" s="70"/>
      <c r="Y27" s="70"/>
      <c r="Z27" s="70"/>
      <c r="AA27" s="70"/>
      <c r="AB27" s="71"/>
      <c r="AC27" s="72"/>
    </row>
    <row r="28" spans="1:29" ht="19.5" customHeight="1" thickBot="1">
      <c r="A28" s="66"/>
      <c r="B28" s="6"/>
      <c r="C28" s="10"/>
      <c r="D28" s="11"/>
      <c r="E28" s="12"/>
      <c r="F28" s="6"/>
      <c r="H28" s="70"/>
      <c r="I28" s="70"/>
      <c r="J28" s="70"/>
      <c r="K28" s="70"/>
      <c r="L28" s="70"/>
      <c r="N28" s="94"/>
      <c r="O28" s="95"/>
      <c r="P28" s="64"/>
      <c r="Q28" s="16"/>
      <c r="R28" s="64"/>
      <c r="S28" s="16"/>
      <c r="T28" s="120"/>
      <c r="U28" s="96"/>
      <c r="W28" s="70"/>
      <c r="X28" s="70"/>
      <c r="Y28" s="70"/>
      <c r="Z28" s="70"/>
      <c r="AA28" s="70"/>
      <c r="AB28" s="71"/>
      <c r="AC28" s="72"/>
    </row>
    <row r="29" spans="14:29" ht="12">
      <c r="N29" s="87"/>
      <c r="O29" s="5"/>
      <c r="P29" s="5"/>
      <c r="Q29" s="5"/>
      <c r="R29" s="5"/>
      <c r="S29" s="5"/>
      <c r="T29" s="5"/>
      <c r="U29" s="88"/>
      <c r="W29" s="70"/>
      <c r="X29" s="70"/>
      <c r="Y29" s="70"/>
      <c r="Z29" s="70"/>
      <c r="AA29" s="70"/>
      <c r="AB29" s="71"/>
      <c r="AC29" s="72"/>
    </row>
    <row r="30" spans="3:29" ht="12">
      <c r="C30" s="113">
        <v>3</v>
      </c>
      <c r="D30" s="114">
        <v>0</v>
      </c>
      <c r="E30" s="115">
        <v>0</v>
      </c>
      <c r="F30" s="74" t="s">
        <v>43</v>
      </c>
      <c r="M30" s="74"/>
      <c r="N30" s="150"/>
      <c r="O30" s="151"/>
      <c r="P30" s="5"/>
      <c r="Q30" s="5"/>
      <c r="R30" s="5"/>
      <c r="S30" s="5"/>
      <c r="T30" s="7" t="s">
        <v>15</v>
      </c>
      <c r="U30" s="118">
        <f>COUNTIF(U4:U28,1)</f>
        <v>2</v>
      </c>
      <c r="W30" s="70"/>
      <c r="X30" s="70">
        <f>C30*3600+D30*60+E30</f>
        <v>10800</v>
      </c>
      <c r="Y30" s="70"/>
      <c r="Z30" s="70"/>
      <c r="AA30" s="70"/>
      <c r="AB30" s="71"/>
      <c r="AC30" s="72"/>
    </row>
    <row r="31" spans="14:21" ht="12">
      <c r="N31" s="150" t="s">
        <v>60</v>
      </c>
      <c r="O31" s="151"/>
      <c r="P31" s="5"/>
      <c r="Q31" s="5"/>
      <c r="R31" s="5"/>
      <c r="S31" s="5"/>
      <c r="T31" s="5"/>
      <c r="U31" s="88"/>
    </row>
    <row r="32" spans="14:21" ht="12.75" thickBot="1">
      <c r="N32" s="89"/>
      <c r="O32" s="90" t="str">
        <f>INDEX(O4:O28,MATCH(1,$U$4:$U$28,0),1)</f>
        <v>水巻南</v>
      </c>
      <c r="P32" s="90" t="str">
        <f>INDEX(P4:P28,MATCH(1,$U$4:$U$28,0),1)</f>
        <v>寺本　翔大②</v>
      </c>
      <c r="Q32" s="90"/>
      <c r="R32" s="90"/>
      <c r="S32" s="90" t="str">
        <f>INDEX(S4:S28,MATCH(1,$U$4:$U$28,0),1)</f>
        <v>13:44</v>
      </c>
      <c r="T32" s="121">
        <f>INDEX(T4:T28,MATCH(1,$U$4:$U$28,0),1)</f>
      </c>
      <c r="U32" s="91"/>
    </row>
  </sheetData>
  <mergeCells count="7">
    <mergeCell ref="N31:O31"/>
    <mergeCell ref="N30:O30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32"/>
  <sheetViews>
    <sheetView showGridLines="0" workbookViewId="0" topLeftCell="A5">
      <selection activeCell="E20" sqref="E20"/>
    </sheetView>
  </sheetViews>
  <sheetFormatPr defaultColWidth="8.796875" defaultRowHeight="15"/>
  <cols>
    <col min="1" max="13" width="2.69921875" style="67" customWidth="1"/>
    <col min="14" max="14" width="5.69921875" style="67" customWidth="1"/>
    <col min="15" max="15" width="8.69921875" style="67" customWidth="1"/>
    <col min="16" max="16" width="10.69921875" style="67" customWidth="1"/>
    <col min="17" max="17" width="7.59765625" style="73" bestFit="1" customWidth="1"/>
    <col min="18" max="19" width="5.69921875" style="67" customWidth="1"/>
    <col min="20" max="21" width="3.69921875" style="67" customWidth="1"/>
    <col min="22" max="22" width="5.69921875" style="67" customWidth="1"/>
    <col min="23" max="27" width="4.69921875" style="67" customWidth="1"/>
    <col min="28" max="28" width="2.69921875" style="111" customWidth="1"/>
    <col min="29" max="29" width="2.69921875" style="74" customWidth="1"/>
    <col min="30" max="16384" width="5.69921875" style="67" customWidth="1"/>
  </cols>
  <sheetData>
    <row r="1" spans="14:29" s="65" customFormat="1" ht="12">
      <c r="N1" s="76" t="s">
        <v>10</v>
      </c>
      <c r="O1" s="77"/>
      <c r="P1" s="77"/>
      <c r="Q1" s="78"/>
      <c r="R1" s="79" t="s">
        <v>32</v>
      </c>
      <c r="S1" s="80" t="str">
        <f>RIGHT("  "&amp;TEXT(AB1,"##"),2)&amp;":"&amp;RIGHT(TEXT(AC1+100,"##"),2)</f>
        <v>13:37</v>
      </c>
      <c r="T1" s="81"/>
      <c r="U1" s="82"/>
      <c r="W1" s="69"/>
      <c r="X1" s="69"/>
      <c r="Y1" s="69"/>
      <c r="Z1" s="70">
        <f>AB1*60+AC1</f>
        <v>817</v>
      </c>
      <c r="AA1" s="69"/>
      <c r="AB1" s="71">
        <f>'最初に'!F21</f>
        <v>13</v>
      </c>
      <c r="AC1" s="72">
        <f>'最初に'!H21</f>
        <v>37</v>
      </c>
    </row>
    <row r="2" spans="14:29" s="65" customFormat="1" ht="12.75" thickBot="1">
      <c r="N2" s="83"/>
      <c r="O2" s="2"/>
      <c r="P2" s="2"/>
      <c r="Q2" s="2"/>
      <c r="R2" s="2"/>
      <c r="S2" s="2"/>
      <c r="T2" s="2"/>
      <c r="U2" s="84"/>
      <c r="W2" s="69"/>
      <c r="X2" s="69"/>
      <c r="Y2" s="69"/>
      <c r="Z2" s="69"/>
      <c r="AA2" s="69"/>
      <c r="AB2" s="71"/>
      <c r="AC2" s="72"/>
    </row>
    <row r="3" spans="1:29" ht="12">
      <c r="A3" s="66" t="s">
        <v>33</v>
      </c>
      <c r="B3" s="66" t="s">
        <v>34</v>
      </c>
      <c r="C3" s="153" t="s">
        <v>35</v>
      </c>
      <c r="D3" s="154"/>
      <c r="E3" s="155"/>
      <c r="F3" s="66" t="s">
        <v>44</v>
      </c>
      <c r="H3" s="70" t="s">
        <v>57</v>
      </c>
      <c r="I3" s="152" t="s">
        <v>58</v>
      </c>
      <c r="J3" s="152"/>
      <c r="K3" s="152"/>
      <c r="L3" s="70"/>
      <c r="N3" s="92"/>
      <c r="O3" s="80"/>
      <c r="P3" s="93"/>
      <c r="Q3" s="156" t="s">
        <v>36</v>
      </c>
      <c r="R3" s="157"/>
      <c r="S3" s="156" t="s">
        <v>37</v>
      </c>
      <c r="T3" s="158"/>
      <c r="U3" s="159"/>
      <c r="W3" s="70" t="s">
        <v>38</v>
      </c>
      <c r="X3" s="70" t="s">
        <v>39</v>
      </c>
      <c r="Y3" s="70" t="s">
        <v>45</v>
      </c>
      <c r="Z3" s="70" t="s">
        <v>40</v>
      </c>
      <c r="AA3" s="70" t="s">
        <v>41</v>
      </c>
      <c r="AB3" s="152" t="s">
        <v>42</v>
      </c>
      <c r="AC3" s="152"/>
    </row>
    <row r="4" spans="1:29" ht="19.5" customHeight="1">
      <c r="A4" s="66">
        <v>1</v>
      </c>
      <c r="B4" s="6">
        <v>27</v>
      </c>
      <c r="C4" s="10"/>
      <c r="D4" s="11">
        <v>55</v>
      </c>
      <c r="E4" s="12">
        <v>13</v>
      </c>
      <c r="F4" s="6"/>
      <c r="H4" s="70">
        <f>N4</f>
        <v>3</v>
      </c>
      <c r="I4" s="70">
        <f>INDEX(C$4:C$28,MATCH($H4,$B$4:$B$28,0),1)</f>
        <v>0</v>
      </c>
      <c r="J4" s="70">
        <f>INDEX(D$4:D$28,MATCH($H4,$B$4:$B$28,0),1)</f>
        <v>56</v>
      </c>
      <c r="K4" s="70">
        <f>INDEX(E$4:E$28,MATCH($H4,$B$4:$B$28,0),1)</f>
        <v>29</v>
      </c>
      <c r="L4" s="70">
        <f>INDEX(F$4:F$28,MATCH($H4,$B$4:$B$28,0),1)</f>
        <v>0</v>
      </c>
      <c r="N4" s="85">
        <f>IF('登録'!A5=0,"",'登録'!A5)</f>
        <v>3</v>
      </c>
      <c r="O4" s="14" t="str">
        <f>IF('登録'!B5="","",'登録'!B5)</f>
        <v>直方第三</v>
      </c>
      <c r="P4" s="9" t="str">
        <f>オーダー!O5</f>
        <v>飯野健次郎②</v>
      </c>
      <c r="Q4" s="8" t="str">
        <f aca="true" t="shared" si="0" ref="Q4:Q19">TEXT(TIME(,,AA4),"H:MM:SS")</f>
        <v>0:56:29</v>
      </c>
      <c r="R4" s="9">
        <f>RANK(AA4,AA$4:AA$28,1)+L4</f>
        <v>3</v>
      </c>
      <c r="S4" s="8" t="str">
        <f aca="true" t="shared" si="1" ref="S4:S19">RIGHT("  "&amp;TEXT(AB4,"##"),2)&amp;":"&amp;RIGHT(TEXT(AC4+100,"##"),2)</f>
        <v>14:06</v>
      </c>
      <c r="T4" s="119">
        <f aca="true" t="shared" si="2" ref="T4:T19">IF(Z4&gt;Z$1,"",IF(Z4&lt;Z$1,"新","タイ"))</f>
      </c>
      <c r="U4" s="86">
        <f aca="true" t="shared" si="3" ref="U4:U19">RANK(Z4,Z$4:Z$28,1)</f>
        <v>1</v>
      </c>
      <c r="W4" s="70">
        <f>'３区'!Y4</f>
        <v>2543</v>
      </c>
      <c r="X4" s="70">
        <f>I4*3600+J4*60+K4</f>
        <v>3389</v>
      </c>
      <c r="Y4" s="70">
        <f aca="true" t="shared" si="4" ref="Y4:Y19">IF(X4&lt;$X$30,X4,$X$30)</f>
        <v>3389</v>
      </c>
      <c r="Z4" s="70">
        <f>IF(H4=0,"",X4-W4)</f>
        <v>846</v>
      </c>
      <c r="AA4" s="70">
        <f>IF(H4=0,"",'３区'!AA4+Z4)</f>
        <v>3389</v>
      </c>
      <c r="AB4" s="71">
        <f>INT(Z4/60)</f>
        <v>14</v>
      </c>
      <c r="AC4" s="72">
        <f>Z4-AB4*60</f>
        <v>6</v>
      </c>
    </row>
    <row r="5" spans="1:29" ht="19.5" customHeight="1">
      <c r="A5" s="66">
        <v>2</v>
      </c>
      <c r="B5" s="6">
        <v>19</v>
      </c>
      <c r="C5" s="10"/>
      <c r="D5" s="11">
        <v>56</v>
      </c>
      <c r="E5" s="12">
        <v>5</v>
      </c>
      <c r="F5" s="6"/>
      <c r="H5" s="70">
        <f aca="true" t="shared" si="5" ref="H5:H19">N5</f>
        <v>8</v>
      </c>
      <c r="I5" s="70">
        <f aca="true" t="shared" si="6" ref="I5:I19">INDEX(C$4:C$28,MATCH($H5,$B$4:$B$28,0),1)</f>
        <v>0</v>
      </c>
      <c r="J5" s="70">
        <f aca="true" t="shared" si="7" ref="J5:J19">INDEX(D$4:D$28,MATCH($H5,$B$4:$B$28,0),1)</f>
        <v>58</v>
      </c>
      <c r="K5" s="70">
        <f aca="true" t="shared" si="8" ref="K5:K19">INDEX(E$4:E$28,MATCH($H5,$B$4:$B$28,0),1)</f>
        <v>27</v>
      </c>
      <c r="L5" s="70">
        <f aca="true" t="shared" si="9" ref="L5:L19">INDEX(F$4:F$28,MATCH($H5,$B$4:$B$28,0),1)</f>
        <v>0</v>
      </c>
      <c r="N5" s="85">
        <f>IF('登録'!A6=0,"",'登録'!A6)</f>
        <v>8</v>
      </c>
      <c r="O5" s="14" t="str">
        <f>IF('登録'!B6="","",'登録'!B6)</f>
        <v>小　　竹</v>
      </c>
      <c r="P5" s="9" t="str">
        <f>オーダー!O6</f>
        <v>田尻　雄大①</v>
      </c>
      <c r="Q5" s="8" t="str">
        <f t="shared" si="0"/>
        <v>0:58:27</v>
      </c>
      <c r="R5" s="9">
        <f aca="true" t="shared" si="10" ref="R5:R19">RANK(AA5,AA$4:AA$28,1)+L5</f>
        <v>6</v>
      </c>
      <c r="S5" s="8" t="str">
        <f t="shared" si="1"/>
        <v>14:58</v>
      </c>
      <c r="T5" s="119">
        <f t="shared" si="2"/>
      </c>
      <c r="U5" s="86">
        <f t="shared" si="3"/>
        <v>6</v>
      </c>
      <c r="W5" s="70">
        <f>'３区'!Y5</f>
        <v>2609</v>
      </c>
      <c r="X5" s="70">
        <f aca="true" t="shared" si="11" ref="X5:X19">I5*3600+J5*60+K5</f>
        <v>3507</v>
      </c>
      <c r="Y5" s="70">
        <f t="shared" si="4"/>
        <v>3507</v>
      </c>
      <c r="Z5" s="70">
        <f aca="true" t="shared" si="12" ref="Z5:Z19">IF(H5=0,"",X5-W5)</f>
        <v>898</v>
      </c>
      <c r="AA5" s="70">
        <f>IF(H5=0,"",'３区'!AA5+Z5)</f>
        <v>3507</v>
      </c>
      <c r="AB5" s="71">
        <f aca="true" t="shared" si="13" ref="AB5:AB19">INT(Z5/60)</f>
        <v>14</v>
      </c>
      <c r="AC5" s="72">
        <f aca="true" t="shared" si="14" ref="AC5:AC19">Z5-AB5*60</f>
        <v>58</v>
      </c>
    </row>
    <row r="6" spans="1:29" ht="19.5" customHeight="1">
      <c r="A6" s="66">
        <v>3</v>
      </c>
      <c r="B6" s="6">
        <v>3</v>
      </c>
      <c r="C6" s="10"/>
      <c r="D6" s="11">
        <v>56</v>
      </c>
      <c r="E6" s="12">
        <v>29</v>
      </c>
      <c r="F6" s="6"/>
      <c r="H6" s="70">
        <f t="shared" si="5"/>
        <v>9</v>
      </c>
      <c r="I6" s="70">
        <f t="shared" si="6"/>
        <v>0</v>
      </c>
      <c r="J6" s="70">
        <f t="shared" si="7"/>
        <v>57</v>
      </c>
      <c r="K6" s="70">
        <f t="shared" si="8"/>
        <v>42</v>
      </c>
      <c r="L6" s="70">
        <f t="shared" si="9"/>
        <v>0</v>
      </c>
      <c r="N6" s="85">
        <f>IF('登録'!A7=0,"",'登録'!A7)</f>
        <v>9</v>
      </c>
      <c r="O6" s="14" t="str">
        <f>IF('登録'!B7="","",'登録'!B7)</f>
        <v>鞍手北</v>
      </c>
      <c r="P6" s="9" t="str">
        <f>オーダー!O7</f>
        <v>奥田　祥馬②</v>
      </c>
      <c r="Q6" s="8" t="str">
        <f t="shared" si="0"/>
        <v>0:57:42</v>
      </c>
      <c r="R6" s="9">
        <f t="shared" si="10"/>
        <v>5</v>
      </c>
      <c r="S6" s="8" t="str">
        <f t="shared" si="1"/>
        <v>14:49</v>
      </c>
      <c r="T6" s="119">
        <f t="shared" si="2"/>
      </c>
      <c r="U6" s="86">
        <f t="shared" si="3"/>
        <v>4</v>
      </c>
      <c r="W6" s="70">
        <f>'３区'!Y6</f>
        <v>2573</v>
      </c>
      <c r="X6" s="70">
        <f t="shared" si="11"/>
        <v>3462</v>
      </c>
      <c r="Y6" s="70">
        <f t="shared" si="4"/>
        <v>3462</v>
      </c>
      <c r="Z6" s="70">
        <f t="shared" si="12"/>
        <v>889</v>
      </c>
      <c r="AA6" s="70">
        <f>IF(H6=0,"",'３区'!AA6+Z6)</f>
        <v>3462</v>
      </c>
      <c r="AB6" s="71">
        <f t="shared" si="13"/>
        <v>14</v>
      </c>
      <c r="AC6" s="72">
        <f t="shared" si="14"/>
        <v>49</v>
      </c>
    </row>
    <row r="7" spans="1:29" ht="19.5" customHeight="1">
      <c r="A7" s="66">
        <v>4</v>
      </c>
      <c r="B7" s="6">
        <v>39</v>
      </c>
      <c r="C7" s="10"/>
      <c r="D7" s="11">
        <v>56</v>
      </c>
      <c r="E7" s="12">
        <v>52</v>
      </c>
      <c r="F7" s="6"/>
      <c r="H7" s="70">
        <f t="shared" si="5"/>
        <v>11</v>
      </c>
      <c r="I7" s="70">
        <f t="shared" si="6"/>
        <v>0</v>
      </c>
      <c r="J7" s="70">
        <f t="shared" si="7"/>
        <v>59</v>
      </c>
      <c r="K7" s="70">
        <f t="shared" si="8"/>
        <v>2</v>
      </c>
      <c r="L7" s="70">
        <f t="shared" si="9"/>
        <v>0</v>
      </c>
      <c r="N7" s="85">
        <f>IF('登録'!A8=0,"",'登録'!A8)</f>
        <v>11</v>
      </c>
      <c r="O7" s="14" t="str">
        <f>IF('登録'!B8="","",'登録'!B8)</f>
        <v>若　  宮</v>
      </c>
      <c r="P7" s="9" t="str">
        <f>オーダー!O8</f>
        <v>橋本　和磨②</v>
      </c>
      <c r="Q7" s="8" t="str">
        <f t="shared" si="0"/>
        <v>0:59:02</v>
      </c>
      <c r="R7" s="9">
        <f t="shared" si="10"/>
        <v>10</v>
      </c>
      <c r="S7" s="8" t="str">
        <f t="shared" si="1"/>
        <v>15:12</v>
      </c>
      <c r="T7" s="119">
        <f t="shared" si="2"/>
      </c>
      <c r="U7" s="86">
        <f t="shared" si="3"/>
        <v>9</v>
      </c>
      <c r="W7" s="70">
        <f>'３区'!Y7</f>
        <v>2630</v>
      </c>
      <c r="X7" s="70">
        <f t="shared" si="11"/>
        <v>3542</v>
      </c>
      <c r="Y7" s="70">
        <f t="shared" si="4"/>
        <v>3542</v>
      </c>
      <c r="Z7" s="70">
        <f t="shared" si="12"/>
        <v>912</v>
      </c>
      <c r="AA7" s="70">
        <f>IF(H7=0,"",'３区'!AA7+Z7)</f>
        <v>3542</v>
      </c>
      <c r="AB7" s="71">
        <f t="shared" si="13"/>
        <v>15</v>
      </c>
      <c r="AC7" s="72">
        <f t="shared" si="14"/>
        <v>12</v>
      </c>
    </row>
    <row r="8" spans="1:29" ht="19.5" customHeight="1">
      <c r="A8" s="66">
        <v>5</v>
      </c>
      <c r="B8" s="6">
        <v>9</v>
      </c>
      <c r="C8" s="10"/>
      <c r="D8" s="11">
        <v>57</v>
      </c>
      <c r="E8" s="12">
        <v>42</v>
      </c>
      <c r="F8" s="6"/>
      <c r="H8" s="70">
        <f t="shared" si="5"/>
        <v>16</v>
      </c>
      <c r="I8" s="70">
        <f t="shared" si="6"/>
        <v>1</v>
      </c>
      <c r="J8" s="70">
        <f t="shared" si="7"/>
        <v>1</v>
      </c>
      <c r="K8" s="70">
        <f t="shared" si="8"/>
        <v>5</v>
      </c>
      <c r="L8" s="70">
        <f t="shared" si="9"/>
        <v>0</v>
      </c>
      <c r="N8" s="85">
        <f>IF('登録'!A9=0,"",'登録'!A9)</f>
        <v>16</v>
      </c>
      <c r="O8" s="14" t="str">
        <f>IF('登録'!B9="","",'登録'!B9)</f>
        <v>水　　巻</v>
      </c>
      <c r="P8" s="9" t="str">
        <f>オーダー!O9</f>
        <v>宮原　政良②</v>
      </c>
      <c r="Q8" s="8" t="str">
        <f t="shared" si="0"/>
        <v>1:01:05</v>
      </c>
      <c r="R8" s="9">
        <f t="shared" si="10"/>
        <v>13</v>
      </c>
      <c r="S8" s="8" t="str">
        <f t="shared" si="1"/>
        <v>14:55</v>
      </c>
      <c r="T8" s="119">
        <f t="shared" si="2"/>
      </c>
      <c r="U8" s="86">
        <f t="shared" si="3"/>
        <v>5</v>
      </c>
      <c r="W8" s="70">
        <f>'３区'!Y8</f>
        <v>2770</v>
      </c>
      <c r="X8" s="70">
        <f t="shared" si="11"/>
        <v>3665</v>
      </c>
      <c r="Y8" s="70">
        <f t="shared" si="4"/>
        <v>3665</v>
      </c>
      <c r="Z8" s="70">
        <f t="shared" si="12"/>
        <v>895</v>
      </c>
      <c r="AA8" s="70">
        <f>IF(H8=0,"",'３区'!AA8+Z8)</f>
        <v>3665</v>
      </c>
      <c r="AB8" s="71">
        <f t="shared" si="13"/>
        <v>14</v>
      </c>
      <c r="AC8" s="72">
        <f t="shared" si="14"/>
        <v>55</v>
      </c>
    </row>
    <row r="9" spans="1:29" ht="19.5" customHeight="1">
      <c r="A9" s="66">
        <v>6</v>
      </c>
      <c r="B9" s="6">
        <v>8</v>
      </c>
      <c r="C9" s="10"/>
      <c r="D9" s="11">
        <v>58</v>
      </c>
      <c r="E9" s="12">
        <v>27</v>
      </c>
      <c r="F9" s="6"/>
      <c r="H9" s="70">
        <f t="shared" si="5"/>
        <v>17</v>
      </c>
      <c r="I9" s="70">
        <f t="shared" si="6"/>
        <v>0</v>
      </c>
      <c r="J9" s="70">
        <f t="shared" si="7"/>
        <v>58</v>
      </c>
      <c r="K9" s="70">
        <f t="shared" si="8"/>
        <v>57</v>
      </c>
      <c r="L9" s="70">
        <f t="shared" si="9"/>
        <v>0</v>
      </c>
      <c r="N9" s="85">
        <f>IF('登録'!A10=0,"",'登録'!A10)</f>
        <v>17</v>
      </c>
      <c r="O9" s="14" t="str">
        <f>IF('登録'!B10="","",'登録'!B10)</f>
        <v>水巻南</v>
      </c>
      <c r="P9" s="9" t="str">
        <f>オーダー!O10</f>
        <v>高崎 雅樹②</v>
      </c>
      <c r="Q9" s="8" t="str">
        <f t="shared" si="0"/>
        <v>0:58:57</v>
      </c>
      <c r="R9" s="9">
        <f t="shared" si="10"/>
        <v>8</v>
      </c>
      <c r="S9" s="8" t="str">
        <f t="shared" si="1"/>
        <v>15:25</v>
      </c>
      <c r="T9" s="119">
        <f t="shared" si="2"/>
      </c>
      <c r="U9" s="86">
        <f t="shared" si="3"/>
        <v>11</v>
      </c>
      <c r="W9" s="70">
        <f>'３区'!Y9</f>
        <v>2612</v>
      </c>
      <c r="X9" s="70">
        <f t="shared" si="11"/>
        <v>3537</v>
      </c>
      <c r="Y9" s="70">
        <f t="shared" si="4"/>
        <v>3537</v>
      </c>
      <c r="Z9" s="70">
        <f t="shared" si="12"/>
        <v>925</v>
      </c>
      <c r="AA9" s="70">
        <f>IF(H9=0,"",'３区'!AA9+Z9)</f>
        <v>3537</v>
      </c>
      <c r="AB9" s="71">
        <f t="shared" si="13"/>
        <v>15</v>
      </c>
      <c r="AC9" s="72">
        <f t="shared" si="14"/>
        <v>25</v>
      </c>
    </row>
    <row r="10" spans="1:29" ht="19.5" customHeight="1">
      <c r="A10" s="66">
        <v>7</v>
      </c>
      <c r="B10" s="6">
        <v>62</v>
      </c>
      <c r="C10" s="10"/>
      <c r="D10" s="11">
        <v>58</v>
      </c>
      <c r="E10" s="12">
        <v>31</v>
      </c>
      <c r="F10" s="6"/>
      <c r="H10" s="70">
        <f t="shared" si="5"/>
        <v>18</v>
      </c>
      <c r="I10" s="70">
        <f t="shared" si="6"/>
        <v>1</v>
      </c>
      <c r="J10" s="70">
        <f t="shared" si="7"/>
        <v>1</v>
      </c>
      <c r="K10" s="70">
        <f t="shared" si="8"/>
        <v>17</v>
      </c>
      <c r="L10" s="70">
        <f t="shared" si="9"/>
        <v>0</v>
      </c>
      <c r="N10" s="85">
        <f>IF('登録'!A11=0,"",'登録'!A11)</f>
        <v>18</v>
      </c>
      <c r="O10" s="14" t="str">
        <f>IF('登録'!B11="","",'登録'!B11)</f>
        <v>芦　　屋</v>
      </c>
      <c r="P10" s="9" t="str">
        <f>オーダー!O11</f>
        <v>小田　真也②</v>
      </c>
      <c r="Q10" s="8" t="str">
        <f t="shared" si="0"/>
        <v>1:01:17</v>
      </c>
      <c r="R10" s="9">
        <f t="shared" si="10"/>
        <v>14</v>
      </c>
      <c r="S10" s="8" t="str">
        <f t="shared" si="1"/>
        <v>15:29</v>
      </c>
      <c r="T10" s="119">
        <f t="shared" si="2"/>
      </c>
      <c r="U10" s="86">
        <f t="shared" si="3"/>
        <v>12</v>
      </c>
      <c r="W10" s="70">
        <f>'３区'!Y10</f>
        <v>2748</v>
      </c>
      <c r="X10" s="70">
        <f t="shared" si="11"/>
        <v>3677</v>
      </c>
      <c r="Y10" s="70">
        <f t="shared" si="4"/>
        <v>3677</v>
      </c>
      <c r="Z10" s="70">
        <f t="shared" si="12"/>
        <v>929</v>
      </c>
      <c r="AA10" s="70">
        <f>IF(H10=0,"",'３区'!AA10+Z10)</f>
        <v>3677</v>
      </c>
      <c r="AB10" s="71">
        <f t="shared" si="13"/>
        <v>15</v>
      </c>
      <c r="AC10" s="72">
        <f t="shared" si="14"/>
        <v>29</v>
      </c>
    </row>
    <row r="11" spans="1:29" ht="19.5" customHeight="1">
      <c r="A11" s="66">
        <v>8</v>
      </c>
      <c r="B11" s="6">
        <v>17</v>
      </c>
      <c r="C11" s="10"/>
      <c r="D11" s="11">
        <v>58</v>
      </c>
      <c r="E11" s="12">
        <v>57</v>
      </c>
      <c r="F11" s="6"/>
      <c r="H11" s="70">
        <f t="shared" si="5"/>
        <v>19</v>
      </c>
      <c r="I11" s="70">
        <f t="shared" si="6"/>
        <v>0</v>
      </c>
      <c r="J11" s="70">
        <f t="shared" si="7"/>
        <v>56</v>
      </c>
      <c r="K11" s="70">
        <f t="shared" si="8"/>
        <v>5</v>
      </c>
      <c r="L11" s="70">
        <f t="shared" si="9"/>
        <v>0</v>
      </c>
      <c r="N11" s="85">
        <f>IF('登録'!A12=0,"",'登録'!A12)</f>
        <v>19</v>
      </c>
      <c r="O11" s="14" t="str">
        <f>IF('登録'!B12="","",'登録'!B12)</f>
        <v>遠　　賀</v>
      </c>
      <c r="P11" s="9" t="str">
        <f>オーダー!O12</f>
        <v>上原　和将②</v>
      </c>
      <c r="Q11" s="8" t="str">
        <f t="shared" si="0"/>
        <v>0:56:05</v>
      </c>
      <c r="R11" s="9">
        <f t="shared" si="10"/>
        <v>2</v>
      </c>
      <c r="S11" s="8" t="str">
        <f t="shared" si="1"/>
        <v>14:30</v>
      </c>
      <c r="T11" s="119">
        <f t="shared" si="2"/>
      </c>
      <c r="U11" s="86">
        <f t="shared" si="3"/>
        <v>3</v>
      </c>
      <c r="W11" s="70">
        <f>'３区'!Y11</f>
        <v>2495</v>
      </c>
      <c r="X11" s="70">
        <f t="shared" si="11"/>
        <v>3365</v>
      </c>
      <c r="Y11" s="70">
        <f t="shared" si="4"/>
        <v>3365</v>
      </c>
      <c r="Z11" s="70">
        <f t="shared" si="12"/>
        <v>870</v>
      </c>
      <c r="AA11" s="70">
        <f>IF(H11=0,"",'３区'!AA11+Z11)</f>
        <v>3365</v>
      </c>
      <c r="AB11" s="71">
        <f t="shared" si="13"/>
        <v>14</v>
      </c>
      <c r="AC11" s="72">
        <f t="shared" si="14"/>
        <v>30</v>
      </c>
    </row>
    <row r="12" spans="1:29" ht="19.5" customHeight="1">
      <c r="A12" s="66">
        <v>9</v>
      </c>
      <c r="B12" s="6">
        <v>24</v>
      </c>
      <c r="C12" s="10"/>
      <c r="D12" s="11">
        <v>58</v>
      </c>
      <c r="E12" s="12">
        <v>57</v>
      </c>
      <c r="F12" s="6">
        <v>1</v>
      </c>
      <c r="H12" s="70">
        <f t="shared" si="5"/>
        <v>24</v>
      </c>
      <c r="I12" s="70">
        <f t="shared" si="6"/>
        <v>0</v>
      </c>
      <c r="J12" s="70">
        <f t="shared" si="7"/>
        <v>58</v>
      </c>
      <c r="K12" s="70">
        <f t="shared" si="8"/>
        <v>57</v>
      </c>
      <c r="L12" s="70">
        <f t="shared" si="9"/>
        <v>1</v>
      </c>
      <c r="N12" s="85">
        <f>IF('登録'!A13=0,"",'登録'!A13)</f>
        <v>24</v>
      </c>
      <c r="O12" s="14" t="str">
        <f>IF('登録'!B13="","",'登録'!B13)</f>
        <v>飯塚第二</v>
      </c>
      <c r="P12" s="9" t="str">
        <f>オーダー!O13</f>
        <v>池永　慎哉②</v>
      </c>
      <c r="Q12" s="8" t="str">
        <f t="shared" si="0"/>
        <v>0:58:57</v>
      </c>
      <c r="R12" s="9">
        <f t="shared" si="10"/>
        <v>9</v>
      </c>
      <c r="S12" s="8" t="str">
        <f t="shared" si="1"/>
        <v>15:17</v>
      </c>
      <c r="T12" s="119">
        <f t="shared" si="2"/>
      </c>
      <c r="U12" s="86">
        <f t="shared" si="3"/>
        <v>10</v>
      </c>
      <c r="W12" s="70">
        <f>'３区'!Y12</f>
        <v>2620</v>
      </c>
      <c r="X12" s="70">
        <f t="shared" si="11"/>
        <v>3537</v>
      </c>
      <c r="Y12" s="70">
        <f t="shared" si="4"/>
        <v>3537</v>
      </c>
      <c r="Z12" s="70">
        <f t="shared" si="12"/>
        <v>917</v>
      </c>
      <c r="AA12" s="70">
        <f>IF(H12=0,"",'３区'!AA12+Z12)</f>
        <v>3537</v>
      </c>
      <c r="AB12" s="71">
        <f t="shared" si="13"/>
        <v>15</v>
      </c>
      <c r="AC12" s="72">
        <f t="shared" si="14"/>
        <v>17</v>
      </c>
    </row>
    <row r="13" spans="1:29" ht="19.5" customHeight="1">
      <c r="A13" s="66">
        <v>10</v>
      </c>
      <c r="B13" s="6">
        <v>11</v>
      </c>
      <c r="C13" s="10"/>
      <c r="D13" s="11">
        <v>59</v>
      </c>
      <c r="E13" s="12">
        <v>2</v>
      </c>
      <c r="F13" s="6"/>
      <c r="H13" s="70">
        <f t="shared" si="5"/>
        <v>25</v>
      </c>
      <c r="I13" s="70">
        <f t="shared" si="6"/>
        <v>1</v>
      </c>
      <c r="J13" s="70">
        <f t="shared" si="7"/>
        <v>1</v>
      </c>
      <c r="K13" s="70">
        <f t="shared" si="8"/>
        <v>59</v>
      </c>
      <c r="L13" s="70">
        <f t="shared" si="9"/>
        <v>0</v>
      </c>
      <c r="N13" s="85">
        <f>IF('登録'!A14=0,"",'登録'!A14)</f>
        <v>25</v>
      </c>
      <c r="O13" s="14" t="str">
        <f>IF('登録'!B14="","",'登録'!B14)</f>
        <v>飯塚第三</v>
      </c>
      <c r="P13" s="9" t="str">
        <f>オーダー!O14</f>
        <v>篠原　海②</v>
      </c>
      <c r="Q13" s="8" t="str">
        <f t="shared" si="0"/>
        <v>1:01:59</v>
      </c>
      <c r="R13" s="9">
        <f t="shared" si="10"/>
        <v>15</v>
      </c>
      <c r="S13" s="8" t="str">
        <f t="shared" si="1"/>
        <v>16:21</v>
      </c>
      <c r="T13" s="119">
        <f t="shared" si="2"/>
      </c>
      <c r="U13" s="86">
        <f t="shared" si="3"/>
        <v>16</v>
      </c>
      <c r="W13" s="70">
        <f>'３区'!Y13</f>
        <v>2738</v>
      </c>
      <c r="X13" s="70">
        <f t="shared" si="11"/>
        <v>3719</v>
      </c>
      <c r="Y13" s="70">
        <f t="shared" si="4"/>
        <v>3719</v>
      </c>
      <c r="Z13" s="70">
        <f t="shared" si="12"/>
        <v>981</v>
      </c>
      <c r="AA13" s="70">
        <f>IF(H13=0,"",'３区'!AA13+Z13)</f>
        <v>3719</v>
      </c>
      <c r="AB13" s="71">
        <f t="shared" si="13"/>
        <v>16</v>
      </c>
      <c r="AC13" s="72">
        <f t="shared" si="14"/>
        <v>21</v>
      </c>
    </row>
    <row r="14" spans="1:29" ht="19.5" customHeight="1">
      <c r="A14" s="66">
        <v>11</v>
      </c>
      <c r="B14" s="6">
        <v>64</v>
      </c>
      <c r="C14" s="10"/>
      <c r="D14" s="11">
        <v>59</v>
      </c>
      <c r="E14" s="12">
        <v>39</v>
      </c>
      <c r="F14" s="6"/>
      <c r="H14" s="70">
        <f t="shared" si="5"/>
        <v>27</v>
      </c>
      <c r="I14" s="70">
        <f t="shared" si="6"/>
        <v>0</v>
      </c>
      <c r="J14" s="70">
        <f t="shared" si="7"/>
        <v>55</v>
      </c>
      <c r="K14" s="70">
        <f t="shared" si="8"/>
        <v>13</v>
      </c>
      <c r="L14" s="70">
        <f t="shared" si="9"/>
        <v>0</v>
      </c>
      <c r="N14" s="85">
        <f>IF('登録'!A15=0,"",'登録'!A15)</f>
        <v>27</v>
      </c>
      <c r="O14" s="14" t="str">
        <f>IF('登録'!B15="","",'登録'!B15)</f>
        <v>二　　瀬</v>
      </c>
      <c r="P14" s="9" t="str">
        <f>オーダー!O15</f>
        <v>倉重　成崇②</v>
      </c>
      <c r="Q14" s="8" t="str">
        <f t="shared" si="0"/>
        <v>0:55:13</v>
      </c>
      <c r="R14" s="9">
        <f t="shared" si="10"/>
        <v>1</v>
      </c>
      <c r="S14" s="8" t="str">
        <f t="shared" si="1"/>
        <v>14:27</v>
      </c>
      <c r="T14" s="119">
        <f t="shared" si="2"/>
      </c>
      <c r="U14" s="86">
        <f t="shared" si="3"/>
        <v>2</v>
      </c>
      <c r="W14" s="70">
        <f>'３区'!Y14</f>
        <v>2446</v>
      </c>
      <c r="X14" s="70">
        <f t="shared" si="11"/>
        <v>3313</v>
      </c>
      <c r="Y14" s="70">
        <f t="shared" si="4"/>
        <v>3313</v>
      </c>
      <c r="Z14" s="70">
        <f t="shared" si="12"/>
        <v>867</v>
      </c>
      <c r="AA14" s="70">
        <f>IF(H14=0,"",'３区'!AA14+Z14)</f>
        <v>3313</v>
      </c>
      <c r="AB14" s="71">
        <f t="shared" si="13"/>
        <v>14</v>
      </c>
      <c r="AC14" s="72">
        <f t="shared" si="14"/>
        <v>27</v>
      </c>
    </row>
    <row r="15" spans="1:29" ht="19.5" customHeight="1">
      <c r="A15" s="66">
        <v>12</v>
      </c>
      <c r="B15" s="6">
        <v>48</v>
      </c>
      <c r="C15" s="10"/>
      <c r="D15" s="11">
        <v>59</v>
      </c>
      <c r="E15" s="12">
        <v>44</v>
      </c>
      <c r="F15" s="6"/>
      <c r="H15" s="70">
        <f t="shared" si="5"/>
        <v>39</v>
      </c>
      <c r="I15" s="70">
        <f t="shared" si="6"/>
        <v>0</v>
      </c>
      <c r="J15" s="70">
        <f t="shared" si="7"/>
        <v>56</v>
      </c>
      <c r="K15" s="70">
        <f t="shared" si="8"/>
        <v>52</v>
      </c>
      <c r="L15" s="70">
        <f t="shared" si="9"/>
        <v>0</v>
      </c>
      <c r="N15" s="85">
        <f>IF('登録'!A16=0,"",'登録'!A16)</f>
        <v>39</v>
      </c>
      <c r="O15" s="14" t="str">
        <f>IF('登録'!B16="","",'登録'!B16)</f>
        <v>穂波西</v>
      </c>
      <c r="P15" s="9" t="str">
        <f>オーダー!O16</f>
        <v>吉住　貴輝①</v>
      </c>
      <c r="Q15" s="8" t="str">
        <f t="shared" si="0"/>
        <v>0:56:52</v>
      </c>
      <c r="R15" s="9">
        <f t="shared" si="10"/>
        <v>4</v>
      </c>
      <c r="S15" s="8" t="str">
        <f t="shared" si="1"/>
        <v>15:02</v>
      </c>
      <c r="T15" s="119">
        <f t="shared" si="2"/>
      </c>
      <c r="U15" s="86">
        <f t="shared" si="3"/>
        <v>7</v>
      </c>
      <c r="W15" s="70">
        <f>'３区'!Y15</f>
        <v>2510</v>
      </c>
      <c r="X15" s="70">
        <f t="shared" si="11"/>
        <v>3412</v>
      </c>
      <c r="Y15" s="70">
        <f t="shared" si="4"/>
        <v>3412</v>
      </c>
      <c r="Z15" s="70">
        <f t="shared" si="12"/>
        <v>902</v>
      </c>
      <c r="AA15" s="70">
        <f>IF(H15=0,"",'３区'!AA15+Z15)</f>
        <v>3412</v>
      </c>
      <c r="AB15" s="71">
        <f t="shared" si="13"/>
        <v>15</v>
      </c>
      <c r="AC15" s="72">
        <f t="shared" si="14"/>
        <v>2</v>
      </c>
    </row>
    <row r="16" spans="1:29" ht="19.5" customHeight="1">
      <c r="A16" s="66">
        <v>13</v>
      </c>
      <c r="B16" s="6">
        <v>16</v>
      </c>
      <c r="C16" s="10">
        <v>1</v>
      </c>
      <c r="D16" s="11">
        <v>1</v>
      </c>
      <c r="E16" s="12">
        <v>5</v>
      </c>
      <c r="F16" s="6"/>
      <c r="H16" s="70">
        <f t="shared" si="5"/>
        <v>48</v>
      </c>
      <c r="I16" s="70">
        <f t="shared" si="6"/>
        <v>0</v>
      </c>
      <c r="J16" s="70">
        <f t="shared" si="7"/>
        <v>59</v>
      </c>
      <c r="K16" s="70">
        <f t="shared" si="8"/>
        <v>44</v>
      </c>
      <c r="L16" s="70">
        <f t="shared" si="9"/>
        <v>0</v>
      </c>
      <c r="N16" s="85">
        <f>IF('登録'!A17=0,"",'登録'!A17)</f>
        <v>48</v>
      </c>
      <c r="O16" s="14" t="str">
        <f>IF('登録'!B17="","",'登録'!B17)</f>
        <v>伊　　田</v>
      </c>
      <c r="P16" s="9" t="str">
        <f>オーダー!O17</f>
        <v>渡部　拓人①</v>
      </c>
      <c r="Q16" s="8" t="str">
        <f t="shared" si="0"/>
        <v>0:59:44</v>
      </c>
      <c r="R16" s="9">
        <f t="shared" si="10"/>
        <v>12</v>
      </c>
      <c r="S16" s="8" t="str">
        <f t="shared" si="1"/>
        <v>15:32</v>
      </c>
      <c r="T16" s="119">
        <f t="shared" si="2"/>
      </c>
      <c r="U16" s="86">
        <f t="shared" si="3"/>
        <v>14</v>
      </c>
      <c r="W16" s="70">
        <f>'３区'!Y16</f>
        <v>2652</v>
      </c>
      <c r="X16" s="70">
        <f t="shared" si="11"/>
        <v>3584</v>
      </c>
      <c r="Y16" s="70">
        <f t="shared" si="4"/>
        <v>3584</v>
      </c>
      <c r="Z16" s="70">
        <f t="shared" si="12"/>
        <v>932</v>
      </c>
      <c r="AA16" s="70">
        <f>IF(H16=0,"",'３区'!AA16+Z16)</f>
        <v>3584</v>
      </c>
      <c r="AB16" s="71">
        <f t="shared" si="13"/>
        <v>15</v>
      </c>
      <c r="AC16" s="72">
        <f t="shared" si="14"/>
        <v>32</v>
      </c>
    </row>
    <row r="17" spans="1:29" ht="19.5" customHeight="1">
      <c r="A17" s="66">
        <v>14</v>
      </c>
      <c r="B17" s="6">
        <v>18</v>
      </c>
      <c r="C17" s="10">
        <v>1</v>
      </c>
      <c r="D17" s="11">
        <v>1</v>
      </c>
      <c r="E17" s="12">
        <v>17</v>
      </c>
      <c r="F17" s="6"/>
      <c r="H17" s="70">
        <f t="shared" si="5"/>
        <v>59</v>
      </c>
      <c r="I17" s="70">
        <f t="shared" si="6"/>
        <v>1</v>
      </c>
      <c r="J17" s="70">
        <f t="shared" si="7"/>
        <v>3</v>
      </c>
      <c r="K17" s="70">
        <f t="shared" si="8"/>
        <v>10</v>
      </c>
      <c r="L17" s="70">
        <f t="shared" si="9"/>
        <v>0</v>
      </c>
      <c r="N17" s="85">
        <f>IF('登録'!A18=0,"",'登録'!A18)</f>
        <v>59</v>
      </c>
      <c r="O17" s="14" t="str">
        <f>IF('登録'!B18="","",'登録'!B18)</f>
        <v>鷹　　峰</v>
      </c>
      <c r="P17" s="9" t="str">
        <f>オーダー!O18</f>
        <v>坂口　　遼②</v>
      </c>
      <c r="Q17" s="8" t="str">
        <f t="shared" si="0"/>
        <v>1:03:10</v>
      </c>
      <c r="R17" s="9">
        <f t="shared" si="10"/>
        <v>16</v>
      </c>
      <c r="S17" s="8" t="str">
        <f t="shared" si="1"/>
        <v>15:55</v>
      </c>
      <c r="T17" s="119">
        <f t="shared" si="2"/>
      </c>
      <c r="U17" s="86">
        <f t="shared" si="3"/>
        <v>15</v>
      </c>
      <c r="W17" s="70">
        <f>'３区'!Y17</f>
        <v>2835</v>
      </c>
      <c r="X17" s="70">
        <f t="shared" si="11"/>
        <v>3790</v>
      </c>
      <c r="Y17" s="70">
        <f t="shared" si="4"/>
        <v>3790</v>
      </c>
      <c r="Z17" s="70">
        <f t="shared" si="12"/>
        <v>955</v>
      </c>
      <c r="AA17" s="70">
        <f>IF(H17=0,"",'３区'!AA17+Z17)</f>
        <v>3790</v>
      </c>
      <c r="AB17" s="71">
        <f t="shared" si="13"/>
        <v>15</v>
      </c>
      <c r="AC17" s="72">
        <f t="shared" si="14"/>
        <v>55</v>
      </c>
    </row>
    <row r="18" spans="1:29" ht="19.5" customHeight="1">
      <c r="A18" s="66">
        <v>15</v>
      </c>
      <c r="B18" s="6">
        <v>25</v>
      </c>
      <c r="C18" s="10">
        <v>1</v>
      </c>
      <c r="D18" s="11">
        <v>1</v>
      </c>
      <c r="E18" s="12">
        <v>59</v>
      </c>
      <c r="F18" s="6"/>
      <c r="H18" s="70">
        <f t="shared" si="5"/>
        <v>62</v>
      </c>
      <c r="I18" s="70">
        <f t="shared" si="6"/>
        <v>0</v>
      </c>
      <c r="J18" s="70">
        <f t="shared" si="7"/>
        <v>58</v>
      </c>
      <c r="K18" s="70">
        <f t="shared" si="8"/>
        <v>31</v>
      </c>
      <c r="L18" s="70">
        <f t="shared" si="9"/>
        <v>0</v>
      </c>
      <c r="N18" s="85">
        <f>IF('登録'!A19=0,"",'登録'!A19)</f>
        <v>62</v>
      </c>
      <c r="O18" s="14" t="str">
        <f>IF('登録'!B19="","",'登録'!B19)</f>
        <v>金　　田</v>
      </c>
      <c r="P18" s="9" t="str">
        <f>オーダー!O19</f>
        <v>藤本　紘啓②</v>
      </c>
      <c r="Q18" s="8" t="str">
        <f t="shared" si="0"/>
        <v>0:58:31</v>
      </c>
      <c r="R18" s="9">
        <f t="shared" si="10"/>
        <v>7</v>
      </c>
      <c r="S18" s="8" t="str">
        <f t="shared" si="1"/>
        <v>15:04</v>
      </c>
      <c r="T18" s="119">
        <f t="shared" si="2"/>
      </c>
      <c r="U18" s="86">
        <f t="shared" si="3"/>
        <v>8</v>
      </c>
      <c r="W18" s="70">
        <f>'３区'!Y18</f>
        <v>2607</v>
      </c>
      <c r="X18" s="70">
        <f t="shared" si="11"/>
        <v>3511</v>
      </c>
      <c r="Y18" s="70">
        <f t="shared" si="4"/>
        <v>3511</v>
      </c>
      <c r="Z18" s="70">
        <f t="shared" si="12"/>
        <v>904</v>
      </c>
      <c r="AA18" s="70">
        <f>IF(H18=0,"",'３区'!AA18+Z18)</f>
        <v>3511</v>
      </c>
      <c r="AB18" s="71">
        <f t="shared" si="13"/>
        <v>15</v>
      </c>
      <c r="AC18" s="72">
        <f t="shared" si="14"/>
        <v>4</v>
      </c>
    </row>
    <row r="19" spans="1:29" ht="19.5" customHeight="1">
      <c r="A19" s="66">
        <v>16</v>
      </c>
      <c r="B19" s="6">
        <v>59</v>
      </c>
      <c r="C19" s="10">
        <v>1</v>
      </c>
      <c r="D19" s="11">
        <v>3</v>
      </c>
      <c r="E19" s="12">
        <v>10</v>
      </c>
      <c r="F19" s="6"/>
      <c r="H19" s="70">
        <f t="shared" si="5"/>
        <v>64</v>
      </c>
      <c r="I19" s="70">
        <f t="shared" si="6"/>
        <v>0</v>
      </c>
      <c r="J19" s="70">
        <f t="shared" si="7"/>
        <v>59</v>
      </c>
      <c r="K19" s="70">
        <f t="shared" si="8"/>
        <v>39</v>
      </c>
      <c r="L19" s="70">
        <f t="shared" si="9"/>
        <v>0</v>
      </c>
      <c r="N19" s="85">
        <f>IF('登録'!A20=0,"",'登録'!A20)</f>
        <v>64</v>
      </c>
      <c r="O19" s="14" t="str">
        <f>IF('登録'!B20="","",'登録'!B20)</f>
        <v>赤　　池</v>
      </c>
      <c r="P19" s="9" t="str">
        <f>オーダー!O20</f>
        <v>中村　拓也②</v>
      </c>
      <c r="Q19" s="8" t="str">
        <f t="shared" si="0"/>
        <v>0:59:39</v>
      </c>
      <c r="R19" s="9">
        <f t="shared" si="10"/>
        <v>11</v>
      </c>
      <c r="S19" s="8" t="str">
        <f t="shared" si="1"/>
        <v>15:31</v>
      </c>
      <c r="T19" s="119">
        <f t="shared" si="2"/>
      </c>
      <c r="U19" s="86">
        <f t="shared" si="3"/>
        <v>13</v>
      </c>
      <c r="W19" s="70">
        <f>'３区'!Y19</f>
        <v>2648</v>
      </c>
      <c r="X19" s="70">
        <f t="shared" si="11"/>
        <v>3579</v>
      </c>
      <c r="Y19" s="70">
        <f t="shared" si="4"/>
        <v>3579</v>
      </c>
      <c r="Z19" s="70">
        <f t="shared" si="12"/>
        <v>931</v>
      </c>
      <c r="AA19" s="70">
        <f>IF(H19=0,"",'３区'!AA19+Z19)</f>
        <v>3579</v>
      </c>
      <c r="AB19" s="71">
        <f t="shared" si="13"/>
        <v>15</v>
      </c>
      <c r="AC19" s="72">
        <f t="shared" si="14"/>
        <v>31</v>
      </c>
    </row>
    <row r="20" spans="1:29" ht="19.5" customHeight="1">
      <c r="A20" s="66"/>
      <c r="B20" s="6"/>
      <c r="C20" s="10"/>
      <c r="D20" s="11"/>
      <c r="E20" s="12"/>
      <c r="F20" s="6"/>
      <c r="H20" s="70"/>
      <c r="I20" s="70"/>
      <c r="J20" s="70"/>
      <c r="K20" s="70"/>
      <c r="L20" s="70"/>
      <c r="N20" s="85"/>
      <c r="O20" s="14"/>
      <c r="P20" s="9"/>
      <c r="Q20" s="8"/>
      <c r="R20" s="9"/>
      <c r="S20" s="8"/>
      <c r="T20" s="119"/>
      <c r="U20" s="86"/>
      <c r="W20" s="70"/>
      <c r="X20" s="70"/>
      <c r="Y20" s="70"/>
      <c r="Z20" s="70"/>
      <c r="AA20" s="70"/>
      <c r="AB20" s="71"/>
      <c r="AC20" s="72"/>
    </row>
    <row r="21" spans="1:29" ht="19.5" customHeight="1">
      <c r="A21" s="66"/>
      <c r="B21" s="6"/>
      <c r="C21" s="10"/>
      <c r="D21" s="11"/>
      <c r="E21" s="12"/>
      <c r="F21" s="6"/>
      <c r="H21" s="70"/>
      <c r="I21" s="70"/>
      <c r="J21" s="70"/>
      <c r="K21" s="70"/>
      <c r="L21" s="70"/>
      <c r="N21" s="85"/>
      <c r="O21" s="14"/>
      <c r="P21" s="9"/>
      <c r="Q21" s="8"/>
      <c r="R21" s="9"/>
      <c r="S21" s="8"/>
      <c r="T21" s="119"/>
      <c r="U21" s="86"/>
      <c r="W21" s="70"/>
      <c r="X21" s="70"/>
      <c r="Y21" s="70"/>
      <c r="Z21" s="70"/>
      <c r="AA21" s="70"/>
      <c r="AB21" s="71"/>
      <c r="AC21" s="72"/>
    </row>
    <row r="22" spans="1:29" ht="19.5" customHeight="1">
      <c r="A22" s="66"/>
      <c r="B22" s="6"/>
      <c r="C22" s="10"/>
      <c r="D22" s="11"/>
      <c r="E22" s="12"/>
      <c r="F22" s="6"/>
      <c r="H22" s="70"/>
      <c r="I22" s="70"/>
      <c r="J22" s="70"/>
      <c r="K22" s="70"/>
      <c r="L22" s="70"/>
      <c r="N22" s="85"/>
      <c r="O22" s="14"/>
      <c r="P22" s="9"/>
      <c r="Q22" s="8"/>
      <c r="R22" s="9"/>
      <c r="S22" s="8"/>
      <c r="T22" s="119"/>
      <c r="U22" s="86"/>
      <c r="W22" s="70"/>
      <c r="X22" s="70"/>
      <c r="Y22" s="70"/>
      <c r="Z22" s="70"/>
      <c r="AA22" s="70"/>
      <c r="AB22" s="71"/>
      <c r="AC22" s="72"/>
    </row>
    <row r="23" spans="1:29" ht="19.5" customHeight="1">
      <c r="A23" s="66"/>
      <c r="B23" s="6"/>
      <c r="C23" s="10"/>
      <c r="D23" s="11"/>
      <c r="E23" s="12"/>
      <c r="F23" s="6"/>
      <c r="H23" s="70"/>
      <c r="I23" s="70"/>
      <c r="J23" s="70"/>
      <c r="K23" s="70"/>
      <c r="L23" s="70"/>
      <c r="N23" s="85"/>
      <c r="O23" s="14"/>
      <c r="P23" s="9"/>
      <c r="Q23" s="8"/>
      <c r="R23" s="9"/>
      <c r="S23" s="8"/>
      <c r="T23" s="119"/>
      <c r="U23" s="86"/>
      <c r="W23" s="70"/>
      <c r="X23" s="70"/>
      <c r="Y23" s="70"/>
      <c r="Z23" s="70"/>
      <c r="AA23" s="70"/>
      <c r="AB23" s="71"/>
      <c r="AC23" s="72"/>
    </row>
    <row r="24" spans="1:29" ht="19.5" customHeight="1">
      <c r="A24" s="66"/>
      <c r="B24" s="6"/>
      <c r="C24" s="10"/>
      <c r="D24" s="11"/>
      <c r="E24" s="12"/>
      <c r="F24" s="6"/>
      <c r="H24" s="70"/>
      <c r="I24" s="70"/>
      <c r="J24" s="70"/>
      <c r="K24" s="70"/>
      <c r="L24" s="70"/>
      <c r="N24" s="85"/>
      <c r="O24" s="14"/>
      <c r="P24" s="9"/>
      <c r="Q24" s="8"/>
      <c r="R24" s="9"/>
      <c r="S24" s="8"/>
      <c r="T24" s="119"/>
      <c r="U24" s="86"/>
      <c r="W24" s="70"/>
      <c r="X24" s="70"/>
      <c r="Y24" s="70"/>
      <c r="Z24" s="70"/>
      <c r="AA24" s="70"/>
      <c r="AB24" s="71"/>
      <c r="AC24" s="72"/>
    </row>
    <row r="25" spans="1:29" ht="19.5" customHeight="1">
      <c r="A25" s="66"/>
      <c r="B25" s="6"/>
      <c r="C25" s="10"/>
      <c r="D25" s="11"/>
      <c r="E25" s="12"/>
      <c r="F25" s="6"/>
      <c r="H25" s="70"/>
      <c r="I25" s="70"/>
      <c r="J25" s="70"/>
      <c r="K25" s="70"/>
      <c r="L25" s="70"/>
      <c r="N25" s="85"/>
      <c r="O25" s="14"/>
      <c r="P25" s="9"/>
      <c r="Q25" s="8"/>
      <c r="R25" s="9"/>
      <c r="S25" s="8"/>
      <c r="T25" s="119"/>
      <c r="U25" s="86"/>
      <c r="W25" s="70"/>
      <c r="X25" s="70"/>
      <c r="Y25" s="70"/>
      <c r="Z25" s="70"/>
      <c r="AA25" s="70"/>
      <c r="AB25" s="71"/>
      <c r="AC25" s="72"/>
    </row>
    <row r="26" spans="1:29" ht="19.5" customHeight="1">
      <c r="A26" s="66"/>
      <c r="B26" s="6"/>
      <c r="C26" s="10"/>
      <c r="D26" s="11"/>
      <c r="E26" s="12"/>
      <c r="F26" s="6"/>
      <c r="H26" s="70"/>
      <c r="I26" s="70"/>
      <c r="J26" s="70"/>
      <c r="K26" s="70"/>
      <c r="L26" s="70"/>
      <c r="N26" s="85"/>
      <c r="O26" s="14"/>
      <c r="P26" s="9"/>
      <c r="Q26" s="8"/>
      <c r="R26" s="9"/>
      <c r="S26" s="8"/>
      <c r="T26" s="119"/>
      <c r="U26" s="86"/>
      <c r="W26" s="70"/>
      <c r="X26" s="70"/>
      <c r="Y26" s="70"/>
      <c r="Z26" s="70"/>
      <c r="AA26" s="70"/>
      <c r="AB26" s="71"/>
      <c r="AC26" s="72"/>
    </row>
    <row r="27" spans="1:29" ht="19.5" customHeight="1">
      <c r="A27" s="66"/>
      <c r="B27" s="6"/>
      <c r="C27" s="10"/>
      <c r="D27" s="11"/>
      <c r="E27" s="12"/>
      <c r="F27" s="6"/>
      <c r="H27" s="70"/>
      <c r="I27" s="70"/>
      <c r="J27" s="70"/>
      <c r="K27" s="70"/>
      <c r="L27" s="70"/>
      <c r="N27" s="85"/>
      <c r="O27" s="14"/>
      <c r="P27" s="9"/>
      <c r="Q27" s="8"/>
      <c r="R27" s="9"/>
      <c r="S27" s="8"/>
      <c r="T27" s="119"/>
      <c r="U27" s="86"/>
      <c r="W27" s="70"/>
      <c r="X27" s="70"/>
      <c r="Y27" s="70"/>
      <c r="Z27" s="70"/>
      <c r="AA27" s="70"/>
      <c r="AB27" s="71"/>
      <c r="AC27" s="72"/>
    </row>
    <row r="28" spans="1:29" ht="19.5" customHeight="1" thickBot="1">
      <c r="A28" s="66"/>
      <c r="B28" s="6"/>
      <c r="C28" s="10"/>
      <c r="D28" s="11"/>
      <c r="E28" s="12"/>
      <c r="F28" s="6"/>
      <c r="H28" s="70"/>
      <c r="I28" s="70"/>
      <c r="J28" s="70"/>
      <c r="K28" s="70"/>
      <c r="L28" s="70"/>
      <c r="N28" s="94"/>
      <c r="O28" s="95"/>
      <c r="P28" s="64"/>
      <c r="Q28" s="16"/>
      <c r="R28" s="64"/>
      <c r="S28" s="16"/>
      <c r="T28" s="120"/>
      <c r="U28" s="96"/>
      <c r="W28" s="70"/>
      <c r="X28" s="70"/>
      <c r="Y28" s="70"/>
      <c r="Z28" s="70"/>
      <c r="AA28" s="70"/>
      <c r="AB28" s="71"/>
      <c r="AC28" s="72"/>
    </row>
    <row r="29" spans="14:29" ht="12">
      <c r="N29" s="87"/>
      <c r="O29" s="5"/>
      <c r="P29" s="5"/>
      <c r="Q29" s="5"/>
      <c r="R29" s="5"/>
      <c r="S29" s="5"/>
      <c r="T29" s="5"/>
      <c r="U29" s="88"/>
      <c r="W29" s="70"/>
      <c r="X29" s="70"/>
      <c r="Y29" s="70"/>
      <c r="Z29" s="70"/>
      <c r="AA29" s="70"/>
      <c r="AB29" s="71"/>
      <c r="AC29" s="72"/>
    </row>
    <row r="30" spans="3:29" ht="12">
      <c r="C30" s="113">
        <v>3</v>
      </c>
      <c r="D30" s="114">
        <v>0</v>
      </c>
      <c r="E30" s="115">
        <v>0</v>
      </c>
      <c r="F30" s="74" t="s">
        <v>43</v>
      </c>
      <c r="M30" s="74"/>
      <c r="N30" s="87"/>
      <c r="O30" s="5"/>
      <c r="P30" s="5"/>
      <c r="Q30" s="5"/>
      <c r="R30" s="5"/>
      <c r="S30" s="5"/>
      <c r="T30" s="7" t="s">
        <v>15</v>
      </c>
      <c r="U30" s="118">
        <f>COUNTIF(U4:U28,1)</f>
        <v>1</v>
      </c>
      <c r="W30" s="70"/>
      <c r="X30" s="70">
        <f>C30*3600+D30*60+E30</f>
        <v>10800</v>
      </c>
      <c r="Y30" s="70"/>
      <c r="Z30" s="70"/>
      <c r="AA30" s="70"/>
      <c r="AB30" s="71"/>
      <c r="AC30" s="72"/>
    </row>
    <row r="31" spans="14:21" ht="12">
      <c r="N31" s="150" t="s">
        <v>60</v>
      </c>
      <c r="O31" s="151"/>
      <c r="P31" s="5"/>
      <c r="Q31" s="5"/>
      <c r="R31" s="5"/>
      <c r="S31" s="5"/>
      <c r="T31" s="5"/>
      <c r="U31" s="88"/>
    </row>
    <row r="32" spans="14:21" ht="12.75" thickBot="1">
      <c r="N32" s="89"/>
      <c r="O32" s="90" t="str">
        <f>INDEX(O4:O28,MATCH(1,$U$4:$U$28,0),1)</f>
        <v>直方第三</v>
      </c>
      <c r="P32" s="90" t="str">
        <f>INDEX(P4:P28,MATCH(1,$U$4:$U$28,0),1)</f>
        <v>飯野健次郎②</v>
      </c>
      <c r="Q32" s="90"/>
      <c r="R32" s="90"/>
      <c r="S32" s="90" t="str">
        <f>INDEX(S4:S28,MATCH(1,$U$4:$U$28,0),1)</f>
        <v>14:06</v>
      </c>
      <c r="T32" s="121">
        <f>INDEX(T4:T28,MATCH(1,$U$4:$U$28,0),1)</f>
      </c>
      <c r="U32" s="91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32"/>
  <sheetViews>
    <sheetView showGridLines="0" workbookViewId="0" topLeftCell="A10">
      <selection activeCell="E20" sqref="E20"/>
    </sheetView>
  </sheetViews>
  <sheetFormatPr defaultColWidth="8.796875" defaultRowHeight="15"/>
  <cols>
    <col min="1" max="13" width="2.69921875" style="67" customWidth="1"/>
    <col min="14" max="14" width="5.69921875" style="67" customWidth="1"/>
    <col min="15" max="15" width="8.69921875" style="67" customWidth="1"/>
    <col min="16" max="16" width="10.69921875" style="67" customWidth="1"/>
    <col min="17" max="17" width="7.59765625" style="73" bestFit="1" customWidth="1"/>
    <col min="18" max="19" width="5.69921875" style="67" customWidth="1"/>
    <col min="20" max="21" width="3.69921875" style="67" customWidth="1"/>
    <col min="22" max="22" width="5.69921875" style="67" customWidth="1"/>
    <col min="23" max="27" width="4.69921875" style="67" customWidth="1"/>
    <col min="28" max="28" width="2.69921875" style="111" customWidth="1"/>
    <col min="29" max="29" width="2.69921875" style="74" customWidth="1"/>
    <col min="30" max="16384" width="5.69921875" style="67" customWidth="1"/>
  </cols>
  <sheetData>
    <row r="1" spans="14:29" s="65" customFormat="1" ht="12">
      <c r="N1" s="76" t="s">
        <v>11</v>
      </c>
      <c r="O1" s="77"/>
      <c r="P1" s="77"/>
      <c r="Q1" s="78"/>
      <c r="R1" s="79" t="s">
        <v>32</v>
      </c>
      <c r="S1" s="80" t="str">
        <f>RIGHT("  "&amp;TEXT(AB1,"##"),2)&amp;":"&amp;RIGHT(TEXT(AC1+100,"##"),2)</f>
        <v>13:02</v>
      </c>
      <c r="T1" s="81"/>
      <c r="U1" s="82"/>
      <c r="W1" s="69"/>
      <c r="X1" s="69"/>
      <c r="Y1" s="69"/>
      <c r="Z1" s="70">
        <f>AB1*60+AC1</f>
        <v>782</v>
      </c>
      <c r="AA1" s="69"/>
      <c r="AB1" s="71">
        <f>'最初に'!F22</f>
        <v>13</v>
      </c>
      <c r="AC1" s="72">
        <f>'最初に'!H22</f>
        <v>2</v>
      </c>
    </row>
    <row r="2" spans="14:29" s="65" customFormat="1" ht="12.75" thickBot="1">
      <c r="N2" s="83"/>
      <c r="O2" s="2"/>
      <c r="P2" s="2"/>
      <c r="Q2" s="2"/>
      <c r="R2" s="2"/>
      <c r="S2" s="2"/>
      <c r="T2" s="2"/>
      <c r="U2" s="84"/>
      <c r="W2" s="69"/>
      <c r="X2" s="69"/>
      <c r="Y2" s="69"/>
      <c r="Z2" s="69"/>
      <c r="AA2" s="69"/>
      <c r="AB2" s="71"/>
      <c r="AC2" s="72"/>
    </row>
    <row r="3" spans="1:29" ht="12">
      <c r="A3" s="66" t="s">
        <v>33</v>
      </c>
      <c r="B3" s="66" t="s">
        <v>34</v>
      </c>
      <c r="C3" s="153" t="s">
        <v>35</v>
      </c>
      <c r="D3" s="154"/>
      <c r="E3" s="155"/>
      <c r="F3" s="66" t="s">
        <v>44</v>
      </c>
      <c r="H3" s="70" t="s">
        <v>34</v>
      </c>
      <c r="I3" s="152" t="s">
        <v>35</v>
      </c>
      <c r="J3" s="152"/>
      <c r="K3" s="152"/>
      <c r="L3" s="70"/>
      <c r="N3" s="92"/>
      <c r="O3" s="80"/>
      <c r="P3" s="93"/>
      <c r="Q3" s="156" t="s">
        <v>36</v>
      </c>
      <c r="R3" s="157"/>
      <c r="S3" s="156" t="s">
        <v>37</v>
      </c>
      <c r="T3" s="158"/>
      <c r="U3" s="159"/>
      <c r="W3" s="70" t="s">
        <v>47</v>
      </c>
      <c r="X3" s="70" t="s">
        <v>48</v>
      </c>
      <c r="Y3" s="70" t="s">
        <v>55</v>
      </c>
      <c r="Z3" s="70" t="s">
        <v>40</v>
      </c>
      <c r="AA3" s="70" t="s">
        <v>41</v>
      </c>
      <c r="AB3" s="152" t="s">
        <v>42</v>
      </c>
      <c r="AC3" s="152"/>
    </row>
    <row r="4" spans="1:29" ht="19.5" customHeight="1">
      <c r="A4" s="66">
        <v>1</v>
      </c>
      <c r="B4" s="6">
        <v>27</v>
      </c>
      <c r="C4" s="10">
        <v>1</v>
      </c>
      <c r="D4" s="11">
        <v>9</v>
      </c>
      <c r="E4" s="12">
        <v>20</v>
      </c>
      <c r="F4" s="6"/>
      <c r="H4" s="70">
        <f>N4</f>
        <v>3</v>
      </c>
      <c r="I4" s="70">
        <f>INDEX(C$4:C$28,MATCH($H4,$B$4:$B$28,0),1)</f>
        <v>1</v>
      </c>
      <c r="J4" s="70">
        <f>INDEX(D$4:D$28,MATCH($H4,$B$4:$B$28,0),1)</f>
        <v>10</v>
      </c>
      <c r="K4" s="70">
        <f>INDEX(E$4:E$28,MATCH($H4,$B$4:$B$28,0),1)</f>
        <v>55</v>
      </c>
      <c r="L4" s="70">
        <f>INDEX(F$4:F$28,MATCH($H4,$B$4:$B$28,0),1)</f>
        <v>0</v>
      </c>
      <c r="N4" s="85">
        <f>IF('登録'!A5=0,"",'登録'!A5)</f>
        <v>3</v>
      </c>
      <c r="O4" s="14" t="str">
        <f>IF('登録'!B5="","",'登録'!B5)</f>
        <v>直方第三</v>
      </c>
      <c r="P4" s="9" t="str">
        <f>オーダー!P5</f>
        <v>濵田　賢人①</v>
      </c>
      <c r="Q4" s="8" t="str">
        <f aca="true" t="shared" si="0" ref="Q4:Q19">TEXT(TIME(,,AA4),"H:MM:SS")</f>
        <v>1:10:55</v>
      </c>
      <c r="R4" s="9">
        <f>RANK(AA4,AA$4:AA$28,1)+L4</f>
        <v>2</v>
      </c>
      <c r="S4" s="8" t="str">
        <f aca="true" t="shared" si="1" ref="S4:S19">RIGHT("  "&amp;TEXT(AB4,"##"),2)&amp;":"&amp;RIGHT(TEXT(AC4+100,"##"),2)</f>
        <v>14:26</v>
      </c>
      <c r="T4" s="119">
        <f aca="true" t="shared" si="2" ref="T4:T19">IF(Z4&gt;Z$1,"",IF(Z4&lt;Z$1,"新","タイ"))</f>
      </c>
      <c r="U4" s="86">
        <f aca="true" t="shared" si="3" ref="U4:U19">RANK(Z4,Z$4:Z$28,1)</f>
        <v>2</v>
      </c>
      <c r="W4" s="70">
        <f>'４区'!Y4</f>
        <v>3389</v>
      </c>
      <c r="X4" s="70">
        <f>I4*3600+J4*60+K4</f>
        <v>4255</v>
      </c>
      <c r="Y4" s="70">
        <f aca="true" t="shared" si="4" ref="Y4:Y19">IF(X4&lt;$X$30,X4,$X$30)</f>
        <v>4255</v>
      </c>
      <c r="Z4" s="70">
        <f>IF(H4=0,"",X4-W4)</f>
        <v>866</v>
      </c>
      <c r="AA4" s="70">
        <f>IF(H4=0,"",'４区'!AA4+Z4)</f>
        <v>4255</v>
      </c>
      <c r="AB4" s="71">
        <f>INT(Z4/60)</f>
        <v>14</v>
      </c>
      <c r="AC4" s="72">
        <f>Z4-AB4*60</f>
        <v>26</v>
      </c>
    </row>
    <row r="5" spans="1:29" ht="19.5" customHeight="1">
      <c r="A5" s="66">
        <v>2</v>
      </c>
      <c r="B5" s="6">
        <v>3</v>
      </c>
      <c r="C5" s="10">
        <v>1</v>
      </c>
      <c r="D5" s="11">
        <v>10</v>
      </c>
      <c r="E5" s="12">
        <v>55</v>
      </c>
      <c r="F5" s="6"/>
      <c r="H5" s="70">
        <f aca="true" t="shared" si="5" ref="H5:H19">N5</f>
        <v>8</v>
      </c>
      <c r="I5" s="70">
        <f aca="true" t="shared" si="6" ref="I5:I19">INDEX(C$4:C$28,MATCH($H5,$B$4:$B$28,0),1)</f>
        <v>1</v>
      </c>
      <c r="J5" s="70">
        <f aca="true" t="shared" si="7" ref="J5:J19">INDEX(D$4:D$28,MATCH($H5,$B$4:$B$28,0),1)</f>
        <v>14</v>
      </c>
      <c r="K5" s="70">
        <f aca="true" t="shared" si="8" ref="K5:K19">INDEX(E$4:E$28,MATCH($H5,$B$4:$B$28,0),1)</f>
        <v>27</v>
      </c>
      <c r="L5" s="70">
        <f aca="true" t="shared" si="9" ref="L5:L19">INDEX(F$4:F$28,MATCH($H5,$B$4:$B$28,0),1)</f>
        <v>0</v>
      </c>
      <c r="N5" s="85">
        <f>IF('登録'!A6=0,"",'登録'!A6)</f>
        <v>8</v>
      </c>
      <c r="O5" s="14" t="str">
        <f>IF('登録'!B6="","",'登録'!B6)</f>
        <v>小　　竹</v>
      </c>
      <c r="P5" s="9" t="str">
        <f>オーダー!P6</f>
        <v>谷川　雄斗①</v>
      </c>
      <c r="Q5" s="8" t="str">
        <f t="shared" si="0"/>
        <v>1:14:27</v>
      </c>
      <c r="R5" s="9">
        <f aca="true" t="shared" si="10" ref="R5:R19">RANK(AA5,AA$4:AA$28,1)+L5</f>
        <v>8</v>
      </c>
      <c r="S5" s="8" t="str">
        <f t="shared" si="1"/>
        <v>16:00</v>
      </c>
      <c r="T5" s="119">
        <f t="shared" si="2"/>
      </c>
      <c r="U5" s="86">
        <f t="shared" si="3"/>
        <v>13</v>
      </c>
      <c r="W5" s="70">
        <f>'４区'!Y5</f>
        <v>3507</v>
      </c>
      <c r="X5" s="70">
        <f aca="true" t="shared" si="11" ref="X5:X19">I5*3600+J5*60+K5</f>
        <v>4467</v>
      </c>
      <c r="Y5" s="70">
        <f t="shared" si="4"/>
        <v>4467</v>
      </c>
      <c r="Z5" s="70">
        <f aca="true" t="shared" si="12" ref="Z5:Z19">IF(H5=0,"",X5-W5)</f>
        <v>960</v>
      </c>
      <c r="AA5" s="70">
        <f>IF(H5=0,"",'４区'!AA5+Z5)</f>
        <v>4467</v>
      </c>
      <c r="AB5" s="71">
        <f aca="true" t="shared" si="13" ref="AB5:AB19">INT(Z5/60)</f>
        <v>16</v>
      </c>
      <c r="AC5" s="72">
        <f aca="true" t="shared" si="14" ref="AC5:AC19">Z5-AB5*60</f>
        <v>0</v>
      </c>
    </row>
    <row r="6" spans="1:29" ht="19.5" customHeight="1">
      <c r="A6" s="66">
        <v>3</v>
      </c>
      <c r="B6" s="6">
        <v>19</v>
      </c>
      <c r="C6" s="10">
        <v>1</v>
      </c>
      <c r="D6" s="11">
        <v>11</v>
      </c>
      <c r="E6" s="12">
        <v>19</v>
      </c>
      <c r="F6" s="6"/>
      <c r="H6" s="70">
        <f t="shared" si="5"/>
        <v>9</v>
      </c>
      <c r="I6" s="70">
        <f t="shared" si="6"/>
        <v>1</v>
      </c>
      <c r="J6" s="70">
        <f t="shared" si="7"/>
        <v>12</v>
      </c>
      <c r="K6" s="70">
        <f t="shared" si="8"/>
        <v>25</v>
      </c>
      <c r="L6" s="70">
        <f t="shared" si="9"/>
        <v>0</v>
      </c>
      <c r="N6" s="85">
        <f>IF('登録'!A7=0,"",'登録'!A7)</f>
        <v>9</v>
      </c>
      <c r="O6" s="14" t="str">
        <f>IF('登録'!B7="","",'登録'!B7)</f>
        <v>鞍手北</v>
      </c>
      <c r="P6" s="9" t="str">
        <f>オーダー!P7</f>
        <v>宮崎　拓磨②</v>
      </c>
      <c r="Q6" s="8" t="str">
        <f t="shared" si="0"/>
        <v>1:12:25</v>
      </c>
      <c r="R6" s="9">
        <f t="shared" si="10"/>
        <v>5</v>
      </c>
      <c r="S6" s="8" t="str">
        <f t="shared" si="1"/>
        <v>14:43</v>
      </c>
      <c r="T6" s="119">
        <f t="shared" si="2"/>
      </c>
      <c r="U6" s="86">
        <f t="shared" si="3"/>
        <v>4</v>
      </c>
      <c r="W6" s="70">
        <f>'４区'!Y6</f>
        <v>3462</v>
      </c>
      <c r="X6" s="70">
        <f t="shared" si="11"/>
        <v>4345</v>
      </c>
      <c r="Y6" s="70">
        <f t="shared" si="4"/>
        <v>4345</v>
      </c>
      <c r="Z6" s="70">
        <f t="shared" si="12"/>
        <v>883</v>
      </c>
      <c r="AA6" s="70">
        <f>IF(H6=0,"",'４区'!AA6+Z6)</f>
        <v>4345</v>
      </c>
      <c r="AB6" s="71">
        <f t="shared" si="13"/>
        <v>14</v>
      </c>
      <c r="AC6" s="72">
        <f t="shared" si="14"/>
        <v>43</v>
      </c>
    </row>
    <row r="7" spans="1:29" ht="19.5" customHeight="1">
      <c r="A7" s="66">
        <v>4</v>
      </c>
      <c r="B7" s="6">
        <v>39</v>
      </c>
      <c r="C7" s="10">
        <v>1</v>
      </c>
      <c r="D7" s="11">
        <v>11</v>
      </c>
      <c r="E7" s="12">
        <v>25</v>
      </c>
      <c r="F7" s="6"/>
      <c r="H7" s="70">
        <f t="shared" si="5"/>
        <v>11</v>
      </c>
      <c r="I7" s="70">
        <f t="shared" si="6"/>
        <v>1</v>
      </c>
      <c r="J7" s="70">
        <f t="shared" si="7"/>
        <v>14</v>
      </c>
      <c r="K7" s="70">
        <f t="shared" si="8"/>
        <v>51</v>
      </c>
      <c r="L7" s="70">
        <f t="shared" si="9"/>
        <v>0</v>
      </c>
      <c r="N7" s="85">
        <f>IF('登録'!A8=0,"",'登録'!A8)</f>
        <v>11</v>
      </c>
      <c r="O7" s="14" t="str">
        <f>IF('登録'!B8="","",'登録'!B8)</f>
        <v>若　  宮</v>
      </c>
      <c r="P7" s="9" t="str">
        <f>オーダー!P8</f>
        <v>須河内　智也</v>
      </c>
      <c r="Q7" s="8" t="str">
        <f t="shared" si="0"/>
        <v>1:14:51</v>
      </c>
      <c r="R7" s="9">
        <f t="shared" si="10"/>
        <v>10</v>
      </c>
      <c r="S7" s="8" t="str">
        <f t="shared" si="1"/>
        <v>15:49</v>
      </c>
      <c r="T7" s="119">
        <f t="shared" si="2"/>
      </c>
      <c r="U7" s="86">
        <f t="shared" si="3"/>
        <v>11</v>
      </c>
      <c r="W7" s="70">
        <f>'４区'!Y7</f>
        <v>3542</v>
      </c>
      <c r="X7" s="70">
        <f t="shared" si="11"/>
        <v>4491</v>
      </c>
      <c r="Y7" s="70">
        <f t="shared" si="4"/>
        <v>4491</v>
      </c>
      <c r="Z7" s="70">
        <f t="shared" si="12"/>
        <v>949</v>
      </c>
      <c r="AA7" s="70">
        <f>IF(H7=0,"",'４区'!AA7+Z7)</f>
        <v>4491</v>
      </c>
      <c r="AB7" s="71">
        <f t="shared" si="13"/>
        <v>15</v>
      </c>
      <c r="AC7" s="72">
        <f t="shared" si="14"/>
        <v>49</v>
      </c>
    </row>
    <row r="8" spans="1:29" ht="19.5" customHeight="1">
      <c r="A8" s="66">
        <v>5</v>
      </c>
      <c r="B8" s="6">
        <v>9</v>
      </c>
      <c r="C8" s="10">
        <v>1</v>
      </c>
      <c r="D8" s="11">
        <v>12</v>
      </c>
      <c r="E8" s="12">
        <v>25</v>
      </c>
      <c r="F8" s="6"/>
      <c r="H8" s="70">
        <f t="shared" si="5"/>
        <v>16</v>
      </c>
      <c r="I8" s="70">
        <f t="shared" si="6"/>
        <v>1</v>
      </c>
      <c r="J8" s="70">
        <f t="shared" si="7"/>
        <v>16</v>
      </c>
      <c r="K8" s="70">
        <f t="shared" si="8"/>
        <v>47</v>
      </c>
      <c r="L8" s="70">
        <f t="shared" si="9"/>
        <v>0</v>
      </c>
      <c r="N8" s="85">
        <f>IF('登録'!A9=0,"",'登録'!A9)</f>
        <v>16</v>
      </c>
      <c r="O8" s="14" t="str">
        <f>IF('登録'!B9="","",'登録'!B9)</f>
        <v>水　　巻</v>
      </c>
      <c r="P8" s="9" t="str">
        <f>オーダー!P9</f>
        <v>清水　　諒②</v>
      </c>
      <c r="Q8" s="8" t="str">
        <f t="shared" si="0"/>
        <v>1:16:47</v>
      </c>
      <c r="R8" s="9">
        <f t="shared" si="10"/>
        <v>14</v>
      </c>
      <c r="S8" s="8" t="str">
        <f t="shared" si="1"/>
        <v>15:42</v>
      </c>
      <c r="T8" s="119">
        <f t="shared" si="2"/>
      </c>
      <c r="U8" s="86">
        <f t="shared" si="3"/>
        <v>10</v>
      </c>
      <c r="W8" s="70">
        <f>'４区'!Y8</f>
        <v>3665</v>
      </c>
      <c r="X8" s="70">
        <f t="shared" si="11"/>
        <v>4607</v>
      </c>
      <c r="Y8" s="70">
        <f t="shared" si="4"/>
        <v>4607</v>
      </c>
      <c r="Z8" s="70">
        <f t="shared" si="12"/>
        <v>942</v>
      </c>
      <c r="AA8" s="70">
        <f>IF(H8=0,"",'４区'!AA8+Z8)</f>
        <v>4607</v>
      </c>
      <c r="AB8" s="71">
        <f t="shared" si="13"/>
        <v>15</v>
      </c>
      <c r="AC8" s="72">
        <f t="shared" si="14"/>
        <v>42</v>
      </c>
    </row>
    <row r="9" spans="1:29" ht="19.5" customHeight="1">
      <c r="A9" s="66">
        <v>6</v>
      </c>
      <c r="B9" s="6">
        <v>62</v>
      </c>
      <c r="C9" s="10">
        <v>1</v>
      </c>
      <c r="D9" s="11">
        <v>13</v>
      </c>
      <c r="E9" s="12">
        <v>41</v>
      </c>
      <c r="F9" s="6"/>
      <c r="H9" s="70">
        <f t="shared" si="5"/>
        <v>17</v>
      </c>
      <c r="I9" s="70">
        <f t="shared" si="6"/>
        <v>1</v>
      </c>
      <c r="J9" s="70">
        <f t="shared" si="7"/>
        <v>14</v>
      </c>
      <c r="K9" s="70">
        <f t="shared" si="8"/>
        <v>49</v>
      </c>
      <c r="L9" s="70">
        <f t="shared" si="9"/>
        <v>0</v>
      </c>
      <c r="N9" s="85">
        <f>IF('登録'!A10=0,"",'登録'!A10)</f>
        <v>17</v>
      </c>
      <c r="O9" s="14" t="str">
        <f>IF('登録'!B10="","",'登録'!B10)</f>
        <v>水巻南</v>
      </c>
      <c r="P9" s="9" t="str">
        <f>オーダー!P10</f>
        <v>野本　祐太②</v>
      </c>
      <c r="Q9" s="8" t="str">
        <f t="shared" si="0"/>
        <v>1:14:49</v>
      </c>
      <c r="R9" s="9">
        <f t="shared" si="10"/>
        <v>9</v>
      </c>
      <c r="S9" s="8" t="str">
        <f t="shared" si="1"/>
        <v>15:52</v>
      </c>
      <c r="T9" s="119">
        <f t="shared" si="2"/>
      </c>
      <c r="U9" s="86">
        <f t="shared" si="3"/>
        <v>12</v>
      </c>
      <c r="W9" s="70">
        <f>'４区'!Y9</f>
        <v>3537</v>
      </c>
      <c r="X9" s="70">
        <f t="shared" si="11"/>
        <v>4489</v>
      </c>
      <c r="Y9" s="70">
        <f t="shared" si="4"/>
        <v>4489</v>
      </c>
      <c r="Z9" s="70">
        <f t="shared" si="12"/>
        <v>952</v>
      </c>
      <c r="AA9" s="70">
        <f>IF(H9=0,"",'４区'!AA9+Z9)</f>
        <v>4489</v>
      </c>
      <c r="AB9" s="71">
        <f t="shared" si="13"/>
        <v>15</v>
      </c>
      <c r="AC9" s="72">
        <f t="shared" si="14"/>
        <v>52</v>
      </c>
    </row>
    <row r="10" spans="1:29" ht="19.5" customHeight="1">
      <c r="A10" s="66">
        <v>7</v>
      </c>
      <c r="B10" s="6">
        <v>24</v>
      </c>
      <c r="C10" s="10">
        <v>1</v>
      </c>
      <c r="D10" s="11">
        <v>13</v>
      </c>
      <c r="E10" s="12">
        <v>56</v>
      </c>
      <c r="F10" s="6"/>
      <c r="H10" s="70">
        <f t="shared" si="5"/>
        <v>18</v>
      </c>
      <c r="I10" s="70">
        <f t="shared" si="6"/>
        <v>1</v>
      </c>
      <c r="J10" s="70">
        <f t="shared" si="7"/>
        <v>16</v>
      </c>
      <c r="K10" s="70">
        <f t="shared" si="8"/>
        <v>33</v>
      </c>
      <c r="L10" s="70">
        <f t="shared" si="9"/>
        <v>0</v>
      </c>
      <c r="N10" s="85">
        <f>IF('登録'!A11=0,"",'登録'!A11)</f>
        <v>18</v>
      </c>
      <c r="O10" s="14" t="str">
        <f>IF('登録'!B11="","",'登録'!B11)</f>
        <v>芦　　屋</v>
      </c>
      <c r="P10" s="9" t="str">
        <f>オーダー!P11</f>
        <v>濱里　亮太①</v>
      </c>
      <c r="Q10" s="8" t="str">
        <f t="shared" si="0"/>
        <v>1:16:33</v>
      </c>
      <c r="R10" s="9">
        <f t="shared" si="10"/>
        <v>13</v>
      </c>
      <c r="S10" s="8" t="str">
        <f t="shared" si="1"/>
        <v>15:16</v>
      </c>
      <c r="T10" s="119">
        <f t="shared" si="2"/>
      </c>
      <c r="U10" s="86">
        <f t="shared" si="3"/>
        <v>9</v>
      </c>
      <c r="W10" s="70">
        <f>'４区'!Y10</f>
        <v>3677</v>
      </c>
      <c r="X10" s="70">
        <f t="shared" si="11"/>
        <v>4593</v>
      </c>
      <c r="Y10" s="70">
        <f t="shared" si="4"/>
        <v>4593</v>
      </c>
      <c r="Z10" s="70">
        <f t="shared" si="12"/>
        <v>916</v>
      </c>
      <c r="AA10" s="70">
        <f>IF(H10=0,"",'４区'!AA10+Z10)</f>
        <v>4593</v>
      </c>
      <c r="AB10" s="71">
        <f t="shared" si="13"/>
        <v>15</v>
      </c>
      <c r="AC10" s="72">
        <f t="shared" si="14"/>
        <v>16</v>
      </c>
    </row>
    <row r="11" spans="1:29" ht="19.5" customHeight="1">
      <c r="A11" s="66">
        <v>8</v>
      </c>
      <c r="B11" s="6">
        <v>8</v>
      </c>
      <c r="C11" s="10">
        <v>1</v>
      </c>
      <c r="D11" s="11">
        <v>14</v>
      </c>
      <c r="E11" s="12">
        <v>27</v>
      </c>
      <c r="F11" s="6"/>
      <c r="H11" s="70">
        <f t="shared" si="5"/>
        <v>19</v>
      </c>
      <c r="I11" s="70">
        <f t="shared" si="6"/>
        <v>1</v>
      </c>
      <c r="J11" s="70">
        <f t="shared" si="7"/>
        <v>11</v>
      </c>
      <c r="K11" s="70">
        <f t="shared" si="8"/>
        <v>19</v>
      </c>
      <c r="L11" s="70">
        <f t="shared" si="9"/>
        <v>0</v>
      </c>
      <c r="N11" s="85">
        <f>IF('登録'!A12=0,"",'登録'!A12)</f>
        <v>19</v>
      </c>
      <c r="O11" s="14" t="str">
        <f>IF('登録'!B12="","",'登録'!B12)</f>
        <v>遠　　賀</v>
      </c>
      <c r="P11" s="9" t="str">
        <f>オーダー!P12</f>
        <v>高野　祥太②</v>
      </c>
      <c r="Q11" s="8" t="str">
        <f t="shared" si="0"/>
        <v>1:11:19</v>
      </c>
      <c r="R11" s="9">
        <f t="shared" si="10"/>
        <v>3</v>
      </c>
      <c r="S11" s="8" t="str">
        <f t="shared" si="1"/>
        <v>15:14</v>
      </c>
      <c r="T11" s="119">
        <f t="shared" si="2"/>
      </c>
      <c r="U11" s="86">
        <f t="shared" si="3"/>
        <v>8</v>
      </c>
      <c r="W11" s="70">
        <f>'４区'!Y11</f>
        <v>3365</v>
      </c>
      <c r="X11" s="70">
        <f t="shared" si="11"/>
        <v>4279</v>
      </c>
      <c r="Y11" s="70">
        <f t="shared" si="4"/>
        <v>4279</v>
      </c>
      <c r="Z11" s="70">
        <f t="shared" si="12"/>
        <v>914</v>
      </c>
      <c r="AA11" s="70">
        <f>IF(H11=0,"",'４区'!AA11+Z11)</f>
        <v>4279</v>
      </c>
      <c r="AB11" s="71">
        <f t="shared" si="13"/>
        <v>15</v>
      </c>
      <c r="AC11" s="72">
        <f t="shared" si="14"/>
        <v>14</v>
      </c>
    </row>
    <row r="12" spans="1:29" ht="19.5" customHeight="1">
      <c r="A12" s="66">
        <v>9</v>
      </c>
      <c r="B12" s="6">
        <v>17</v>
      </c>
      <c r="C12" s="10">
        <v>1</v>
      </c>
      <c r="D12" s="11">
        <v>14</v>
      </c>
      <c r="E12" s="12">
        <v>49</v>
      </c>
      <c r="F12" s="6"/>
      <c r="H12" s="70">
        <f t="shared" si="5"/>
        <v>24</v>
      </c>
      <c r="I12" s="70">
        <f t="shared" si="6"/>
        <v>1</v>
      </c>
      <c r="J12" s="70">
        <f t="shared" si="7"/>
        <v>13</v>
      </c>
      <c r="K12" s="70">
        <f t="shared" si="8"/>
        <v>56</v>
      </c>
      <c r="L12" s="70">
        <f t="shared" si="9"/>
        <v>0</v>
      </c>
      <c r="N12" s="85">
        <f>IF('登録'!A13=0,"",'登録'!A13)</f>
        <v>24</v>
      </c>
      <c r="O12" s="14" t="str">
        <f>IF('登録'!B13="","",'登録'!B13)</f>
        <v>飯塚第二</v>
      </c>
      <c r="P12" s="9" t="str">
        <f>オーダー!P13</f>
        <v>山本　大祐②</v>
      </c>
      <c r="Q12" s="8" t="str">
        <f t="shared" si="0"/>
        <v>1:13:56</v>
      </c>
      <c r="R12" s="9">
        <f t="shared" si="10"/>
        <v>7</v>
      </c>
      <c r="S12" s="8" t="str">
        <f t="shared" si="1"/>
        <v>14:59</v>
      </c>
      <c r="T12" s="119">
        <f t="shared" si="2"/>
      </c>
      <c r="U12" s="86">
        <f t="shared" si="3"/>
        <v>6</v>
      </c>
      <c r="W12" s="70">
        <f>'４区'!Y12</f>
        <v>3537</v>
      </c>
      <c r="X12" s="70">
        <f t="shared" si="11"/>
        <v>4436</v>
      </c>
      <c r="Y12" s="70">
        <f t="shared" si="4"/>
        <v>4436</v>
      </c>
      <c r="Z12" s="70">
        <f t="shared" si="12"/>
        <v>899</v>
      </c>
      <c r="AA12" s="70">
        <f>IF(H12=0,"",'４区'!AA12+Z12)</f>
        <v>4436</v>
      </c>
      <c r="AB12" s="71">
        <f t="shared" si="13"/>
        <v>14</v>
      </c>
      <c r="AC12" s="72">
        <f t="shared" si="14"/>
        <v>59</v>
      </c>
    </row>
    <row r="13" spans="1:29" ht="19.5" customHeight="1">
      <c r="A13" s="66">
        <v>10</v>
      </c>
      <c r="B13" s="6">
        <v>11</v>
      </c>
      <c r="C13" s="10">
        <v>1</v>
      </c>
      <c r="D13" s="11">
        <v>14</v>
      </c>
      <c r="E13" s="12">
        <v>51</v>
      </c>
      <c r="F13" s="6"/>
      <c r="H13" s="70">
        <f t="shared" si="5"/>
        <v>25</v>
      </c>
      <c r="I13" s="70">
        <f t="shared" si="6"/>
        <v>1</v>
      </c>
      <c r="J13" s="70">
        <f t="shared" si="7"/>
        <v>16</v>
      </c>
      <c r="K13" s="70">
        <f t="shared" si="8"/>
        <v>55</v>
      </c>
      <c r="L13" s="70">
        <f t="shared" si="9"/>
        <v>0</v>
      </c>
      <c r="N13" s="85">
        <f>IF('登録'!A14=0,"",'登録'!A14)</f>
        <v>25</v>
      </c>
      <c r="O13" s="14" t="str">
        <f>IF('登録'!B14="","",'登録'!B14)</f>
        <v>飯塚第三</v>
      </c>
      <c r="P13" s="9" t="str">
        <f>オーダー!P14</f>
        <v>坂口　瑛洸②</v>
      </c>
      <c r="Q13" s="8" t="str">
        <f t="shared" si="0"/>
        <v>1:16:55</v>
      </c>
      <c r="R13" s="9">
        <f t="shared" si="10"/>
        <v>15</v>
      </c>
      <c r="S13" s="8" t="str">
        <f t="shared" si="1"/>
        <v>14:56</v>
      </c>
      <c r="T13" s="119">
        <f t="shared" si="2"/>
      </c>
      <c r="U13" s="86">
        <f t="shared" si="3"/>
        <v>5</v>
      </c>
      <c r="W13" s="70">
        <f>'４区'!Y13</f>
        <v>3719</v>
      </c>
      <c r="X13" s="70">
        <f t="shared" si="11"/>
        <v>4615</v>
      </c>
      <c r="Y13" s="70">
        <f t="shared" si="4"/>
        <v>4615</v>
      </c>
      <c r="Z13" s="70">
        <f t="shared" si="12"/>
        <v>896</v>
      </c>
      <c r="AA13" s="70">
        <f>IF(H13=0,"",'４区'!AA13+Z13)</f>
        <v>4615</v>
      </c>
      <c r="AB13" s="71">
        <f t="shared" si="13"/>
        <v>14</v>
      </c>
      <c r="AC13" s="72">
        <f t="shared" si="14"/>
        <v>56</v>
      </c>
    </row>
    <row r="14" spans="1:29" ht="19.5" customHeight="1">
      <c r="A14" s="66">
        <v>11</v>
      </c>
      <c r="B14" s="6">
        <v>64</v>
      </c>
      <c r="C14" s="10">
        <v>1</v>
      </c>
      <c r="D14" s="11">
        <v>15</v>
      </c>
      <c r="E14" s="12">
        <v>46</v>
      </c>
      <c r="F14" s="6"/>
      <c r="H14" s="70">
        <f t="shared" si="5"/>
        <v>27</v>
      </c>
      <c r="I14" s="70">
        <f t="shared" si="6"/>
        <v>1</v>
      </c>
      <c r="J14" s="70">
        <f t="shared" si="7"/>
        <v>9</v>
      </c>
      <c r="K14" s="70">
        <f t="shared" si="8"/>
        <v>20</v>
      </c>
      <c r="L14" s="70">
        <f t="shared" si="9"/>
        <v>0</v>
      </c>
      <c r="N14" s="85">
        <f>IF('登録'!A15=0,"",'登録'!A15)</f>
        <v>27</v>
      </c>
      <c r="O14" s="14" t="str">
        <f>IF('登録'!B15="","",'登録'!B15)</f>
        <v>二　　瀬</v>
      </c>
      <c r="P14" s="9" t="str">
        <f>オーダー!P15</f>
        <v>越智　滉世②</v>
      </c>
      <c r="Q14" s="8" t="str">
        <f t="shared" si="0"/>
        <v>1:09:20</v>
      </c>
      <c r="R14" s="9">
        <f t="shared" si="10"/>
        <v>1</v>
      </c>
      <c r="S14" s="8" t="str">
        <f t="shared" si="1"/>
        <v>14:07</v>
      </c>
      <c r="T14" s="119">
        <f t="shared" si="2"/>
      </c>
      <c r="U14" s="86">
        <f t="shared" si="3"/>
        <v>1</v>
      </c>
      <c r="W14" s="70">
        <f>'４区'!Y14</f>
        <v>3313</v>
      </c>
      <c r="X14" s="70">
        <f t="shared" si="11"/>
        <v>4160</v>
      </c>
      <c r="Y14" s="70">
        <f t="shared" si="4"/>
        <v>4160</v>
      </c>
      <c r="Z14" s="70">
        <f t="shared" si="12"/>
        <v>847</v>
      </c>
      <c r="AA14" s="70">
        <f>IF(H14=0,"",'４区'!AA14+Z14)</f>
        <v>4160</v>
      </c>
      <c r="AB14" s="71">
        <f t="shared" si="13"/>
        <v>14</v>
      </c>
      <c r="AC14" s="72">
        <f t="shared" si="14"/>
        <v>7</v>
      </c>
    </row>
    <row r="15" spans="1:29" ht="19.5" customHeight="1">
      <c r="A15" s="66">
        <v>12</v>
      </c>
      <c r="B15" s="6">
        <v>48</v>
      </c>
      <c r="C15" s="10">
        <v>1</v>
      </c>
      <c r="D15" s="11">
        <v>16</v>
      </c>
      <c r="E15" s="12">
        <v>2</v>
      </c>
      <c r="F15" s="6"/>
      <c r="H15" s="70">
        <f t="shared" si="5"/>
        <v>39</v>
      </c>
      <c r="I15" s="70">
        <f t="shared" si="6"/>
        <v>1</v>
      </c>
      <c r="J15" s="70">
        <f t="shared" si="7"/>
        <v>11</v>
      </c>
      <c r="K15" s="70">
        <f t="shared" si="8"/>
        <v>25</v>
      </c>
      <c r="L15" s="70">
        <f t="shared" si="9"/>
        <v>0</v>
      </c>
      <c r="N15" s="85">
        <f>IF('登録'!A16=0,"",'登録'!A16)</f>
        <v>39</v>
      </c>
      <c r="O15" s="14" t="str">
        <f>IF('登録'!B16="","",'登録'!B16)</f>
        <v>穂波西</v>
      </c>
      <c r="P15" s="9" t="str">
        <f>オーダー!P16</f>
        <v>行武　俊祐①</v>
      </c>
      <c r="Q15" s="8" t="str">
        <f t="shared" si="0"/>
        <v>1:11:25</v>
      </c>
      <c r="R15" s="9">
        <f t="shared" si="10"/>
        <v>4</v>
      </c>
      <c r="S15" s="8" t="str">
        <f t="shared" si="1"/>
        <v>14:33</v>
      </c>
      <c r="T15" s="119">
        <f t="shared" si="2"/>
      </c>
      <c r="U15" s="86">
        <f t="shared" si="3"/>
        <v>3</v>
      </c>
      <c r="W15" s="70">
        <f>'４区'!Y15</f>
        <v>3412</v>
      </c>
      <c r="X15" s="70">
        <f t="shared" si="11"/>
        <v>4285</v>
      </c>
      <c r="Y15" s="70">
        <f t="shared" si="4"/>
        <v>4285</v>
      </c>
      <c r="Z15" s="70">
        <f t="shared" si="12"/>
        <v>873</v>
      </c>
      <c r="AA15" s="70">
        <f>IF(H15=0,"",'４区'!AA15+Z15)</f>
        <v>4285</v>
      </c>
      <c r="AB15" s="71">
        <f t="shared" si="13"/>
        <v>14</v>
      </c>
      <c r="AC15" s="72">
        <f t="shared" si="14"/>
        <v>33</v>
      </c>
    </row>
    <row r="16" spans="1:29" ht="19.5" customHeight="1">
      <c r="A16" s="66">
        <v>13</v>
      </c>
      <c r="B16" s="6">
        <v>18</v>
      </c>
      <c r="C16" s="10">
        <v>1</v>
      </c>
      <c r="D16" s="11">
        <v>16</v>
      </c>
      <c r="E16" s="12">
        <v>33</v>
      </c>
      <c r="F16" s="6"/>
      <c r="H16" s="70">
        <f t="shared" si="5"/>
        <v>48</v>
      </c>
      <c r="I16" s="70">
        <f t="shared" si="6"/>
        <v>1</v>
      </c>
      <c r="J16" s="70">
        <f t="shared" si="7"/>
        <v>16</v>
      </c>
      <c r="K16" s="70">
        <f t="shared" si="8"/>
        <v>2</v>
      </c>
      <c r="L16" s="70">
        <f t="shared" si="9"/>
        <v>0</v>
      </c>
      <c r="N16" s="85">
        <f>IF('登録'!A17=0,"",'登録'!A17)</f>
        <v>48</v>
      </c>
      <c r="O16" s="14" t="str">
        <f>IF('登録'!B17="","",'登録'!B17)</f>
        <v>伊　　田</v>
      </c>
      <c r="P16" s="9" t="str">
        <f>オーダー!P17</f>
        <v>森貞　　駿②</v>
      </c>
      <c r="Q16" s="8" t="str">
        <f t="shared" si="0"/>
        <v>1:16:02</v>
      </c>
      <c r="R16" s="9">
        <f t="shared" si="10"/>
        <v>12</v>
      </c>
      <c r="S16" s="8" t="str">
        <f t="shared" si="1"/>
        <v>16:18</v>
      </c>
      <c r="T16" s="119">
        <f t="shared" si="2"/>
      </c>
      <c r="U16" s="86">
        <f t="shared" si="3"/>
        <v>15</v>
      </c>
      <c r="W16" s="70">
        <f>'４区'!Y16</f>
        <v>3584</v>
      </c>
      <c r="X16" s="70">
        <f t="shared" si="11"/>
        <v>4562</v>
      </c>
      <c r="Y16" s="70">
        <f t="shared" si="4"/>
        <v>4562</v>
      </c>
      <c r="Z16" s="70">
        <f t="shared" si="12"/>
        <v>978</v>
      </c>
      <c r="AA16" s="70">
        <f>IF(H16=0,"",'４区'!AA16+Z16)</f>
        <v>4562</v>
      </c>
      <c r="AB16" s="71">
        <f t="shared" si="13"/>
        <v>16</v>
      </c>
      <c r="AC16" s="72">
        <f t="shared" si="14"/>
        <v>18</v>
      </c>
    </row>
    <row r="17" spans="1:29" ht="19.5" customHeight="1">
      <c r="A17" s="66">
        <v>14</v>
      </c>
      <c r="B17" s="6">
        <v>16</v>
      </c>
      <c r="C17" s="10">
        <v>1</v>
      </c>
      <c r="D17" s="11">
        <v>16</v>
      </c>
      <c r="E17" s="12">
        <v>47</v>
      </c>
      <c r="F17" s="6"/>
      <c r="H17" s="70">
        <f t="shared" si="5"/>
        <v>59</v>
      </c>
      <c r="I17" s="70">
        <f t="shared" si="6"/>
        <v>1</v>
      </c>
      <c r="J17" s="70">
        <f t="shared" si="7"/>
        <v>19</v>
      </c>
      <c r="K17" s="70">
        <f t="shared" si="8"/>
        <v>40</v>
      </c>
      <c r="L17" s="70">
        <f t="shared" si="9"/>
        <v>0</v>
      </c>
      <c r="N17" s="85">
        <f>IF('登録'!A18=0,"",'登録'!A18)</f>
        <v>59</v>
      </c>
      <c r="O17" s="14" t="str">
        <f>IF('登録'!B18="","",'登録'!B18)</f>
        <v>鷹　　峰</v>
      </c>
      <c r="P17" s="9" t="str">
        <f>オーダー!P18</f>
        <v>齊藤　弘喜①</v>
      </c>
      <c r="Q17" s="8" t="str">
        <f t="shared" si="0"/>
        <v>1:19:40</v>
      </c>
      <c r="R17" s="9">
        <f t="shared" si="10"/>
        <v>16</v>
      </c>
      <c r="S17" s="8" t="str">
        <f t="shared" si="1"/>
        <v>16:30</v>
      </c>
      <c r="T17" s="119">
        <f t="shared" si="2"/>
      </c>
      <c r="U17" s="86">
        <f t="shared" si="3"/>
        <v>16</v>
      </c>
      <c r="W17" s="70">
        <f>'４区'!Y17</f>
        <v>3790</v>
      </c>
      <c r="X17" s="70">
        <f t="shared" si="11"/>
        <v>4780</v>
      </c>
      <c r="Y17" s="70">
        <f t="shared" si="4"/>
        <v>4780</v>
      </c>
      <c r="Z17" s="70">
        <f t="shared" si="12"/>
        <v>990</v>
      </c>
      <c r="AA17" s="70">
        <f>IF(H17=0,"",'４区'!AA17+Z17)</f>
        <v>4780</v>
      </c>
      <c r="AB17" s="71">
        <f t="shared" si="13"/>
        <v>16</v>
      </c>
      <c r="AC17" s="72">
        <f t="shared" si="14"/>
        <v>30</v>
      </c>
    </row>
    <row r="18" spans="1:29" ht="19.5" customHeight="1">
      <c r="A18" s="66">
        <v>15</v>
      </c>
      <c r="B18" s="6">
        <v>25</v>
      </c>
      <c r="C18" s="10">
        <v>1</v>
      </c>
      <c r="D18" s="11">
        <v>16</v>
      </c>
      <c r="E18" s="12">
        <v>55</v>
      </c>
      <c r="F18" s="6"/>
      <c r="H18" s="70">
        <f t="shared" si="5"/>
        <v>62</v>
      </c>
      <c r="I18" s="70">
        <f t="shared" si="6"/>
        <v>1</v>
      </c>
      <c r="J18" s="70">
        <f t="shared" si="7"/>
        <v>13</v>
      </c>
      <c r="K18" s="70">
        <f t="shared" si="8"/>
        <v>41</v>
      </c>
      <c r="L18" s="70">
        <f t="shared" si="9"/>
        <v>0</v>
      </c>
      <c r="N18" s="85">
        <f>IF('登録'!A19=0,"",'登録'!A19)</f>
        <v>62</v>
      </c>
      <c r="O18" s="14" t="str">
        <f>IF('登録'!B19="","",'登録'!B19)</f>
        <v>金　　田</v>
      </c>
      <c r="P18" s="9" t="str">
        <f>オーダー!P19</f>
        <v>吉田　拓人②</v>
      </c>
      <c r="Q18" s="8" t="str">
        <f t="shared" si="0"/>
        <v>1:13:41</v>
      </c>
      <c r="R18" s="9">
        <f t="shared" si="10"/>
        <v>6</v>
      </c>
      <c r="S18" s="8" t="str">
        <f t="shared" si="1"/>
        <v>15:10</v>
      </c>
      <c r="T18" s="119">
        <f t="shared" si="2"/>
      </c>
      <c r="U18" s="86">
        <f t="shared" si="3"/>
        <v>7</v>
      </c>
      <c r="W18" s="70">
        <f>'４区'!Y18</f>
        <v>3511</v>
      </c>
      <c r="X18" s="70">
        <f t="shared" si="11"/>
        <v>4421</v>
      </c>
      <c r="Y18" s="70">
        <f t="shared" si="4"/>
        <v>4421</v>
      </c>
      <c r="Z18" s="70">
        <f t="shared" si="12"/>
        <v>910</v>
      </c>
      <c r="AA18" s="70">
        <f>IF(H18=0,"",'４区'!AA18+Z18)</f>
        <v>4421</v>
      </c>
      <c r="AB18" s="71">
        <f t="shared" si="13"/>
        <v>15</v>
      </c>
      <c r="AC18" s="72">
        <f t="shared" si="14"/>
        <v>10</v>
      </c>
    </row>
    <row r="19" spans="1:29" ht="19.5" customHeight="1">
      <c r="A19" s="66">
        <v>16</v>
      </c>
      <c r="B19" s="6">
        <v>59</v>
      </c>
      <c r="C19" s="10">
        <v>1</v>
      </c>
      <c r="D19" s="11">
        <v>19</v>
      </c>
      <c r="E19" s="12">
        <v>40</v>
      </c>
      <c r="F19" s="6"/>
      <c r="H19" s="70">
        <f t="shared" si="5"/>
        <v>64</v>
      </c>
      <c r="I19" s="70">
        <f t="shared" si="6"/>
        <v>1</v>
      </c>
      <c r="J19" s="70">
        <f t="shared" si="7"/>
        <v>15</v>
      </c>
      <c r="K19" s="70">
        <f t="shared" si="8"/>
        <v>46</v>
      </c>
      <c r="L19" s="70">
        <f t="shared" si="9"/>
        <v>0</v>
      </c>
      <c r="N19" s="85">
        <f>IF('登録'!A20=0,"",'登録'!A20)</f>
        <v>64</v>
      </c>
      <c r="O19" s="14" t="str">
        <f>IF('登録'!B20="","",'登録'!B20)</f>
        <v>赤　　池</v>
      </c>
      <c r="P19" s="9" t="str">
        <f>オーダー!P20</f>
        <v>三浦総一郎②</v>
      </c>
      <c r="Q19" s="8" t="str">
        <f t="shared" si="0"/>
        <v>1:15:46</v>
      </c>
      <c r="R19" s="9">
        <f t="shared" si="10"/>
        <v>11</v>
      </c>
      <c r="S19" s="8" t="str">
        <f t="shared" si="1"/>
        <v>16:07</v>
      </c>
      <c r="T19" s="119">
        <f t="shared" si="2"/>
      </c>
      <c r="U19" s="86">
        <f t="shared" si="3"/>
        <v>14</v>
      </c>
      <c r="W19" s="70">
        <f>'４区'!Y19</f>
        <v>3579</v>
      </c>
      <c r="X19" s="70">
        <f t="shared" si="11"/>
        <v>4546</v>
      </c>
      <c r="Y19" s="70">
        <f t="shared" si="4"/>
        <v>4546</v>
      </c>
      <c r="Z19" s="70">
        <f t="shared" si="12"/>
        <v>967</v>
      </c>
      <c r="AA19" s="70">
        <f>IF(H19=0,"",'４区'!AA19+Z19)</f>
        <v>4546</v>
      </c>
      <c r="AB19" s="71">
        <f t="shared" si="13"/>
        <v>16</v>
      </c>
      <c r="AC19" s="72">
        <f t="shared" si="14"/>
        <v>7</v>
      </c>
    </row>
    <row r="20" spans="1:29" ht="19.5" customHeight="1">
      <c r="A20" s="66"/>
      <c r="B20" s="6"/>
      <c r="C20" s="10"/>
      <c r="D20" s="11"/>
      <c r="E20" s="12"/>
      <c r="F20" s="6"/>
      <c r="H20" s="70"/>
      <c r="I20" s="70"/>
      <c r="J20" s="70"/>
      <c r="K20" s="70"/>
      <c r="L20" s="70"/>
      <c r="N20" s="85"/>
      <c r="O20" s="14"/>
      <c r="P20" s="9"/>
      <c r="Q20" s="8"/>
      <c r="R20" s="9"/>
      <c r="S20" s="8"/>
      <c r="T20" s="119"/>
      <c r="U20" s="86"/>
      <c r="W20" s="70"/>
      <c r="X20" s="70"/>
      <c r="Y20" s="70"/>
      <c r="Z20" s="70"/>
      <c r="AA20" s="70"/>
      <c r="AB20" s="71"/>
      <c r="AC20" s="72"/>
    </row>
    <row r="21" spans="1:29" ht="19.5" customHeight="1">
      <c r="A21" s="66"/>
      <c r="B21" s="6"/>
      <c r="C21" s="10"/>
      <c r="D21" s="11"/>
      <c r="E21" s="12"/>
      <c r="F21" s="6"/>
      <c r="H21" s="70"/>
      <c r="I21" s="70"/>
      <c r="J21" s="70"/>
      <c r="K21" s="70"/>
      <c r="L21" s="70"/>
      <c r="N21" s="85"/>
      <c r="O21" s="14"/>
      <c r="P21" s="9"/>
      <c r="Q21" s="8"/>
      <c r="R21" s="9"/>
      <c r="S21" s="8"/>
      <c r="T21" s="119"/>
      <c r="U21" s="86"/>
      <c r="W21" s="70"/>
      <c r="X21" s="70"/>
      <c r="Y21" s="70"/>
      <c r="Z21" s="70"/>
      <c r="AA21" s="70"/>
      <c r="AB21" s="71"/>
      <c r="AC21" s="72"/>
    </row>
    <row r="22" spans="1:29" ht="19.5" customHeight="1">
      <c r="A22" s="66"/>
      <c r="B22" s="6"/>
      <c r="C22" s="10"/>
      <c r="D22" s="11"/>
      <c r="E22" s="12"/>
      <c r="F22" s="6"/>
      <c r="H22" s="70"/>
      <c r="I22" s="70"/>
      <c r="J22" s="70"/>
      <c r="K22" s="70"/>
      <c r="L22" s="70"/>
      <c r="N22" s="85"/>
      <c r="O22" s="14"/>
      <c r="P22" s="9"/>
      <c r="Q22" s="8"/>
      <c r="R22" s="9"/>
      <c r="S22" s="8"/>
      <c r="T22" s="119"/>
      <c r="U22" s="86"/>
      <c r="W22" s="70"/>
      <c r="X22" s="70"/>
      <c r="Y22" s="70"/>
      <c r="Z22" s="70"/>
      <c r="AA22" s="70"/>
      <c r="AB22" s="71"/>
      <c r="AC22" s="72"/>
    </row>
    <row r="23" spans="1:29" ht="19.5" customHeight="1">
      <c r="A23" s="66"/>
      <c r="B23" s="6"/>
      <c r="C23" s="10"/>
      <c r="D23" s="11"/>
      <c r="E23" s="12"/>
      <c r="F23" s="6"/>
      <c r="H23" s="70"/>
      <c r="I23" s="70"/>
      <c r="J23" s="70"/>
      <c r="K23" s="70"/>
      <c r="L23" s="70"/>
      <c r="N23" s="85"/>
      <c r="O23" s="14"/>
      <c r="P23" s="9"/>
      <c r="Q23" s="8"/>
      <c r="R23" s="9"/>
      <c r="S23" s="8"/>
      <c r="T23" s="119"/>
      <c r="U23" s="86"/>
      <c r="W23" s="70"/>
      <c r="X23" s="70"/>
      <c r="Y23" s="70"/>
      <c r="Z23" s="70"/>
      <c r="AA23" s="70"/>
      <c r="AB23" s="71"/>
      <c r="AC23" s="72"/>
    </row>
    <row r="24" spans="1:29" ht="19.5" customHeight="1">
      <c r="A24" s="66"/>
      <c r="B24" s="6"/>
      <c r="C24" s="10"/>
      <c r="D24" s="11"/>
      <c r="E24" s="12"/>
      <c r="F24" s="6"/>
      <c r="H24" s="70"/>
      <c r="I24" s="70"/>
      <c r="J24" s="70"/>
      <c r="K24" s="70"/>
      <c r="L24" s="70"/>
      <c r="N24" s="85"/>
      <c r="O24" s="14"/>
      <c r="P24" s="9"/>
      <c r="Q24" s="8"/>
      <c r="R24" s="9"/>
      <c r="S24" s="8"/>
      <c r="T24" s="119"/>
      <c r="U24" s="86"/>
      <c r="W24" s="70"/>
      <c r="X24" s="70"/>
      <c r="Y24" s="70"/>
      <c r="Z24" s="70"/>
      <c r="AA24" s="70"/>
      <c r="AB24" s="71"/>
      <c r="AC24" s="72"/>
    </row>
    <row r="25" spans="1:29" ht="19.5" customHeight="1">
      <c r="A25" s="66"/>
      <c r="B25" s="6"/>
      <c r="C25" s="10"/>
      <c r="D25" s="11"/>
      <c r="E25" s="12"/>
      <c r="F25" s="6"/>
      <c r="H25" s="70"/>
      <c r="I25" s="70"/>
      <c r="J25" s="70"/>
      <c r="K25" s="70"/>
      <c r="L25" s="70"/>
      <c r="N25" s="85"/>
      <c r="O25" s="14"/>
      <c r="P25" s="9"/>
      <c r="Q25" s="8"/>
      <c r="R25" s="9"/>
      <c r="S25" s="8"/>
      <c r="T25" s="119"/>
      <c r="U25" s="86"/>
      <c r="W25" s="70"/>
      <c r="X25" s="70"/>
      <c r="Y25" s="70"/>
      <c r="Z25" s="70"/>
      <c r="AA25" s="70"/>
      <c r="AB25" s="71"/>
      <c r="AC25" s="72"/>
    </row>
    <row r="26" spans="1:29" ht="19.5" customHeight="1">
      <c r="A26" s="66"/>
      <c r="B26" s="6"/>
      <c r="C26" s="10"/>
      <c r="D26" s="11"/>
      <c r="E26" s="12"/>
      <c r="F26" s="6"/>
      <c r="H26" s="70"/>
      <c r="I26" s="70"/>
      <c r="J26" s="70"/>
      <c r="K26" s="70"/>
      <c r="L26" s="70"/>
      <c r="N26" s="85"/>
      <c r="O26" s="14"/>
      <c r="P26" s="9"/>
      <c r="Q26" s="8"/>
      <c r="R26" s="9"/>
      <c r="S26" s="8"/>
      <c r="T26" s="119"/>
      <c r="U26" s="86"/>
      <c r="W26" s="70"/>
      <c r="X26" s="70"/>
      <c r="Y26" s="70"/>
      <c r="Z26" s="70"/>
      <c r="AA26" s="70"/>
      <c r="AB26" s="71"/>
      <c r="AC26" s="72"/>
    </row>
    <row r="27" spans="1:29" ht="19.5" customHeight="1">
      <c r="A27" s="66"/>
      <c r="B27" s="6"/>
      <c r="C27" s="10"/>
      <c r="D27" s="11"/>
      <c r="E27" s="12"/>
      <c r="F27" s="6"/>
      <c r="H27" s="70"/>
      <c r="I27" s="70"/>
      <c r="J27" s="70"/>
      <c r="K27" s="70"/>
      <c r="L27" s="70"/>
      <c r="N27" s="85"/>
      <c r="O27" s="14"/>
      <c r="P27" s="9"/>
      <c r="Q27" s="8"/>
      <c r="R27" s="9"/>
      <c r="S27" s="8"/>
      <c r="T27" s="119"/>
      <c r="U27" s="86"/>
      <c r="W27" s="70"/>
      <c r="X27" s="70"/>
      <c r="Y27" s="70"/>
      <c r="Z27" s="70"/>
      <c r="AA27" s="70"/>
      <c r="AB27" s="71"/>
      <c r="AC27" s="72"/>
    </row>
    <row r="28" spans="1:29" ht="19.5" customHeight="1" thickBot="1">
      <c r="A28" s="66"/>
      <c r="B28" s="6"/>
      <c r="C28" s="10"/>
      <c r="D28" s="11"/>
      <c r="E28" s="12"/>
      <c r="F28" s="6"/>
      <c r="H28" s="70"/>
      <c r="I28" s="70"/>
      <c r="J28" s="70"/>
      <c r="K28" s="70"/>
      <c r="L28" s="70"/>
      <c r="N28" s="94"/>
      <c r="O28" s="95"/>
      <c r="P28" s="64"/>
      <c r="Q28" s="16"/>
      <c r="R28" s="64"/>
      <c r="S28" s="16"/>
      <c r="T28" s="120"/>
      <c r="U28" s="96"/>
      <c r="W28" s="70"/>
      <c r="X28" s="70"/>
      <c r="Y28" s="70"/>
      <c r="Z28" s="70"/>
      <c r="AA28" s="70"/>
      <c r="AB28" s="71"/>
      <c r="AC28" s="72"/>
    </row>
    <row r="29" spans="14:29" ht="12">
      <c r="N29" s="87"/>
      <c r="O29" s="5"/>
      <c r="P29" s="5"/>
      <c r="Q29" s="5"/>
      <c r="R29" s="5"/>
      <c r="S29" s="5"/>
      <c r="T29" s="5"/>
      <c r="U29" s="88"/>
      <c r="W29" s="70"/>
      <c r="X29" s="70"/>
      <c r="Y29" s="70"/>
      <c r="Z29" s="70"/>
      <c r="AA29" s="70"/>
      <c r="AB29" s="71"/>
      <c r="AC29" s="72"/>
    </row>
    <row r="30" spans="3:29" ht="12">
      <c r="C30" s="113">
        <v>3</v>
      </c>
      <c r="D30" s="114">
        <v>0</v>
      </c>
      <c r="E30" s="115">
        <v>0</v>
      </c>
      <c r="F30" s="74" t="s">
        <v>43</v>
      </c>
      <c r="M30" s="74"/>
      <c r="N30" s="87"/>
      <c r="O30" s="5"/>
      <c r="P30" s="5"/>
      <c r="Q30" s="5"/>
      <c r="R30" s="5"/>
      <c r="S30" s="5"/>
      <c r="T30" s="7" t="s">
        <v>15</v>
      </c>
      <c r="U30" s="118">
        <f>COUNTIF(U4:U28,1)</f>
        <v>1</v>
      </c>
      <c r="W30" s="70"/>
      <c r="X30" s="70">
        <f>C30*3600+D30*60+E30</f>
        <v>10800</v>
      </c>
      <c r="Y30" s="70"/>
      <c r="Z30" s="70"/>
      <c r="AA30" s="70"/>
      <c r="AB30" s="71"/>
      <c r="AC30" s="72"/>
    </row>
    <row r="31" spans="14:21" ht="12">
      <c r="N31" s="150" t="s">
        <v>60</v>
      </c>
      <c r="O31" s="151"/>
      <c r="P31" s="5"/>
      <c r="Q31" s="5"/>
      <c r="R31" s="5"/>
      <c r="S31" s="5"/>
      <c r="T31" s="5"/>
      <c r="U31" s="88"/>
    </row>
    <row r="32" spans="14:21" ht="12.75" thickBot="1">
      <c r="N32" s="89"/>
      <c r="O32" s="90" t="str">
        <f>INDEX(O4:O28,MATCH(1,$U$4:$U$28,0),1)</f>
        <v>二　　瀬</v>
      </c>
      <c r="P32" s="90" t="str">
        <f>INDEX(P4:P28,MATCH(1,$U$4:$U$28,0),1)</f>
        <v>越智　滉世②</v>
      </c>
      <c r="Q32" s="90"/>
      <c r="R32" s="90"/>
      <c r="S32" s="90" t="str">
        <f>INDEX(S4:S28,MATCH(1,$U$4:$U$28,0),1)</f>
        <v>14:07</v>
      </c>
      <c r="T32" s="121">
        <f>INDEX(T4:T28,MATCH(1,$U$4:$U$28,0),1)</f>
      </c>
      <c r="U32" s="91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32"/>
  <sheetViews>
    <sheetView showGridLines="0" workbookViewId="0" topLeftCell="B26">
      <selection activeCell="G14" sqref="G14"/>
    </sheetView>
  </sheetViews>
  <sheetFormatPr defaultColWidth="8.796875" defaultRowHeight="15"/>
  <cols>
    <col min="1" max="13" width="2.69921875" style="67" customWidth="1"/>
    <col min="14" max="14" width="5.69921875" style="67" customWidth="1"/>
    <col min="15" max="15" width="8.69921875" style="67" customWidth="1"/>
    <col min="16" max="16" width="14.09765625" style="67" bestFit="1" customWidth="1"/>
    <col min="17" max="17" width="7.59765625" style="73" bestFit="1" customWidth="1"/>
    <col min="18" max="19" width="5.69921875" style="67" customWidth="1"/>
    <col min="20" max="21" width="3.69921875" style="67" customWidth="1"/>
    <col min="22" max="22" width="5.69921875" style="67" customWidth="1"/>
    <col min="23" max="27" width="4.69921875" style="67" customWidth="1"/>
    <col min="28" max="28" width="7.59765625" style="111" bestFit="1" customWidth="1"/>
    <col min="29" max="29" width="7.59765625" style="74" bestFit="1" customWidth="1"/>
    <col min="30" max="16384" width="5.69921875" style="67" customWidth="1"/>
  </cols>
  <sheetData>
    <row r="1" spans="14:29" s="65" customFormat="1" ht="12">
      <c r="N1" s="76" t="s">
        <v>59</v>
      </c>
      <c r="O1" s="77"/>
      <c r="P1" s="77"/>
      <c r="Q1" s="78"/>
      <c r="R1" s="79" t="s">
        <v>32</v>
      </c>
      <c r="S1" s="80" t="str">
        <f>RIGHT("  "&amp;TEXT(AB1,"##"),2)&amp;":"&amp;RIGHT(TEXT(AC1+100,"##"),2)</f>
        <v>13:46</v>
      </c>
      <c r="T1" s="81"/>
      <c r="U1" s="82"/>
      <c r="W1" s="69"/>
      <c r="X1" s="69"/>
      <c r="Y1" s="69"/>
      <c r="Z1" s="70">
        <f>AB1*60+AC1</f>
        <v>826</v>
      </c>
      <c r="AA1" s="69"/>
      <c r="AB1" s="71">
        <f>'最初に'!F23</f>
        <v>13</v>
      </c>
      <c r="AC1" s="72">
        <f>'最初に'!H23</f>
        <v>46</v>
      </c>
    </row>
    <row r="2" spans="14:29" s="65" customFormat="1" ht="12.75" thickBot="1">
      <c r="N2" s="83"/>
      <c r="O2" s="2"/>
      <c r="P2" s="2"/>
      <c r="Q2" s="2"/>
      <c r="R2" s="2"/>
      <c r="S2" s="2"/>
      <c r="T2" s="2"/>
      <c r="U2" s="84"/>
      <c r="W2" s="69"/>
      <c r="X2" s="69"/>
      <c r="Y2" s="69"/>
      <c r="Z2" s="69"/>
      <c r="AA2" s="69"/>
      <c r="AB2" s="71"/>
      <c r="AC2" s="72"/>
    </row>
    <row r="3" spans="1:29" ht="12">
      <c r="A3" s="66" t="s">
        <v>33</v>
      </c>
      <c r="B3" s="66" t="s">
        <v>34</v>
      </c>
      <c r="C3" s="153" t="s">
        <v>35</v>
      </c>
      <c r="D3" s="154"/>
      <c r="E3" s="155"/>
      <c r="F3" s="66" t="s">
        <v>44</v>
      </c>
      <c r="H3" s="70" t="s">
        <v>34</v>
      </c>
      <c r="I3" s="152" t="s">
        <v>35</v>
      </c>
      <c r="J3" s="152"/>
      <c r="K3" s="152"/>
      <c r="L3" s="70"/>
      <c r="N3" s="92"/>
      <c r="O3" s="80"/>
      <c r="P3" s="93"/>
      <c r="Q3" s="156" t="s">
        <v>36</v>
      </c>
      <c r="R3" s="157"/>
      <c r="S3" s="156" t="s">
        <v>37</v>
      </c>
      <c r="T3" s="158"/>
      <c r="U3" s="159"/>
      <c r="W3" s="70" t="s">
        <v>47</v>
      </c>
      <c r="X3" s="70" t="s">
        <v>48</v>
      </c>
      <c r="Y3" s="70" t="s">
        <v>55</v>
      </c>
      <c r="Z3" s="70" t="s">
        <v>40</v>
      </c>
      <c r="AA3" s="70" t="s">
        <v>41</v>
      </c>
      <c r="AB3" s="152" t="s">
        <v>42</v>
      </c>
      <c r="AC3" s="152"/>
    </row>
    <row r="4" spans="1:29" ht="19.5" customHeight="1">
      <c r="A4" s="66">
        <v>1</v>
      </c>
      <c r="B4" s="6">
        <v>27</v>
      </c>
      <c r="C4" s="10">
        <v>1</v>
      </c>
      <c r="D4" s="11">
        <v>24</v>
      </c>
      <c r="E4" s="12">
        <v>7</v>
      </c>
      <c r="F4" s="6"/>
      <c r="H4" s="70">
        <f>N4</f>
        <v>3</v>
      </c>
      <c r="I4" s="70">
        <f>INDEX(C$4:C$28,MATCH($H4,$B$4:$B$28,0),1)</f>
        <v>1</v>
      </c>
      <c r="J4" s="70">
        <f>INDEX(D$4:D$28,MATCH($H4,$B$4:$B$28,0),1)</f>
        <v>25</v>
      </c>
      <c r="K4" s="70">
        <f>INDEX(E$4:E$28,MATCH($H4,$B$4:$B$28,0),1)</f>
        <v>21</v>
      </c>
      <c r="L4" s="70">
        <f>INDEX(F$4:F$28,MATCH($H4,$B$4:$B$28,0),1)</f>
        <v>0</v>
      </c>
      <c r="N4" s="85">
        <f>IF('登録'!A5=0,"",'登録'!A5)</f>
        <v>3</v>
      </c>
      <c r="O4" s="14" t="str">
        <f>IF('登録'!B5="","",'登録'!B5)</f>
        <v>直方第三</v>
      </c>
      <c r="P4" s="9" t="str">
        <f>オーダー!Q5</f>
        <v>有本　貴皓①</v>
      </c>
      <c r="Q4" s="8" t="str">
        <f aca="true" t="shared" si="0" ref="Q4:Q19">TEXT(TIME(,,AA4),"H:MM:SS")</f>
        <v>1:25:21</v>
      </c>
      <c r="R4" s="9">
        <f aca="true" t="shared" si="1" ref="R4:R19">RANK(AA4,AA$4:AA$28,1)</f>
        <v>3</v>
      </c>
      <c r="S4" s="8" t="str">
        <f aca="true" t="shared" si="2" ref="S4:S19">RIGHT("  "&amp;TEXT(AB4,"##"),2)&amp;":"&amp;RIGHT(TEXT(AC4+100,"##"),2)</f>
        <v>14:26</v>
      </c>
      <c r="T4" s="119">
        <f aca="true" t="shared" si="3" ref="T4:T19">IF(Z4&gt;Z$1,"",IF(Z4&lt;Z$1,"新","タイ"))</f>
      </c>
      <c r="U4" s="86">
        <f aca="true" t="shared" si="4" ref="U4:U19">RANK(Z4,Z$4:Z$28,1)</f>
        <v>5</v>
      </c>
      <c r="W4" s="70">
        <f>'５区'!Y4</f>
        <v>4255</v>
      </c>
      <c r="X4" s="70">
        <f>I4*3600+J4*60+K4</f>
        <v>5121</v>
      </c>
      <c r="Y4" s="70">
        <f aca="true" t="shared" si="5" ref="Y4:Y19">IF(X4&lt;$X$30,X4,$X$30)</f>
        <v>5121</v>
      </c>
      <c r="Z4" s="70">
        <f>IF(H4=0,"",X4-W4)</f>
        <v>866</v>
      </c>
      <c r="AA4" s="70">
        <f>IF(H4=0,"",'５区'!AA4+Z4)</f>
        <v>5121</v>
      </c>
      <c r="AB4" s="71">
        <f>INT(Z4/60)</f>
        <v>14</v>
      </c>
      <c r="AC4" s="72">
        <f>Z4-AB4*60</f>
        <v>26</v>
      </c>
    </row>
    <row r="5" spans="1:29" ht="19.5" customHeight="1">
      <c r="A5" s="66">
        <v>2</v>
      </c>
      <c r="B5" s="6">
        <v>19</v>
      </c>
      <c r="C5" s="10">
        <v>1</v>
      </c>
      <c r="D5" s="11">
        <v>25</v>
      </c>
      <c r="E5" s="12">
        <v>17</v>
      </c>
      <c r="F5" s="6"/>
      <c r="H5" s="70">
        <f aca="true" t="shared" si="6" ref="H5:H19">N5</f>
        <v>8</v>
      </c>
      <c r="I5" s="70">
        <f aca="true" t="shared" si="7" ref="I5:I19">INDEX(C$4:C$28,MATCH($H5,$B$4:$B$28,0),1)</f>
        <v>1</v>
      </c>
      <c r="J5" s="70">
        <f aca="true" t="shared" si="8" ref="J5:J19">INDEX(D$4:D$28,MATCH($H5,$B$4:$B$28,0),1)</f>
        <v>30</v>
      </c>
      <c r="K5" s="70">
        <f aca="true" t="shared" si="9" ref="K5:K19">INDEX(E$4:E$28,MATCH($H5,$B$4:$B$28,0),1)</f>
        <v>18</v>
      </c>
      <c r="L5" s="70">
        <f aca="true" t="shared" si="10" ref="L5:L19">INDEX(F$4:F$28,MATCH($H5,$B$4:$B$28,0),1)</f>
        <v>0</v>
      </c>
      <c r="N5" s="85">
        <f>IF('登録'!A6=0,"",'登録'!A6)</f>
        <v>8</v>
      </c>
      <c r="O5" s="14" t="str">
        <f>IF('登録'!B6="","",'登録'!B6)</f>
        <v>小　　竹</v>
      </c>
      <c r="P5" s="9" t="str">
        <f>オーダー!Q6</f>
        <v>片井野　泰毅①</v>
      </c>
      <c r="Q5" s="8" t="str">
        <f t="shared" si="0"/>
        <v>1:30:18</v>
      </c>
      <c r="R5" s="9">
        <f t="shared" si="1"/>
        <v>8</v>
      </c>
      <c r="S5" s="8" t="str">
        <f t="shared" si="2"/>
        <v>15:51</v>
      </c>
      <c r="T5" s="119">
        <f t="shared" si="3"/>
      </c>
      <c r="U5" s="86">
        <f t="shared" si="4"/>
        <v>14</v>
      </c>
      <c r="W5" s="70">
        <f>'５区'!Y5</f>
        <v>4467</v>
      </c>
      <c r="X5" s="70">
        <f aca="true" t="shared" si="11" ref="X5:X19">I5*3600+J5*60+K5</f>
        <v>5418</v>
      </c>
      <c r="Y5" s="70">
        <f t="shared" si="5"/>
        <v>5418</v>
      </c>
      <c r="Z5" s="70">
        <f aca="true" t="shared" si="12" ref="Z5:Z19">IF(H5=0,"",X5-W5)</f>
        <v>951</v>
      </c>
      <c r="AA5" s="70">
        <f>IF(H5=0,"",'５区'!AA5+Z5)</f>
        <v>5418</v>
      </c>
      <c r="AB5" s="71">
        <f aca="true" t="shared" si="13" ref="AB5:AB19">INT(Z5/60)</f>
        <v>15</v>
      </c>
      <c r="AC5" s="72">
        <f aca="true" t="shared" si="14" ref="AC5:AC19">Z5-AB5*60</f>
        <v>51</v>
      </c>
    </row>
    <row r="6" spans="1:29" ht="19.5" customHeight="1">
      <c r="A6" s="66">
        <v>3</v>
      </c>
      <c r="B6" s="6">
        <v>3</v>
      </c>
      <c r="C6" s="10">
        <v>1</v>
      </c>
      <c r="D6" s="11">
        <v>25</v>
      </c>
      <c r="E6" s="12">
        <v>21</v>
      </c>
      <c r="F6" s="6"/>
      <c r="H6" s="70">
        <f t="shared" si="6"/>
        <v>9</v>
      </c>
      <c r="I6" s="70">
        <f t="shared" si="7"/>
        <v>1</v>
      </c>
      <c r="J6" s="70">
        <f t="shared" si="8"/>
        <v>26</v>
      </c>
      <c r="K6" s="70">
        <f t="shared" si="9"/>
        <v>42</v>
      </c>
      <c r="L6" s="70">
        <f t="shared" si="10"/>
        <v>0</v>
      </c>
      <c r="N6" s="85">
        <f>IF('登録'!A7=0,"",'登録'!A7)</f>
        <v>9</v>
      </c>
      <c r="O6" s="14" t="str">
        <f>IF('登録'!B7="","",'登録'!B7)</f>
        <v>鞍手北</v>
      </c>
      <c r="P6" s="9" t="str">
        <f>オーダー!Q7</f>
        <v>安増　拓哉②</v>
      </c>
      <c r="Q6" s="8" t="str">
        <f t="shared" si="0"/>
        <v>1:26:42</v>
      </c>
      <c r="R6" s="9">
        <f t="shared" si="1"/>
        <v>5</v>
      </c>
      <c r="S6" s="8" t="str">
        <f t="shared" si="2"/>
        <v>14:17</v>
      </c>
      <c r="T6" s="119">
        <f t="shared" si="3"/>
      </c>
      <c r="U6" s="86">
        <f t="shared" si="4"/>
        <v>3</v>
      </c>
      <c r="W6" s="70">
        <f>'５区'!Y6</f>
        <v>4345</v>
      </c>
      <c r="X6" s="70">
        <f t="shared" si="11"/>
        <v>5202</v>
      </c>
      <c r="Y6" s="70">
        <f t="shared" si="5"/>
        <v>5202</v>
      </c>
      <c r="Z6" s="70">
        <f t="shared" si="12"/>
        <v>857</v>
      </c>
      <c r="AA6" s="70">
        <f>IF(H6=0,"",'５区'!AA6+Z6)</f>
        <v>5202</v>
      </c>
      <c r="AB6" s="71">
        <f t="shared" si="13"/>
        <v>14</v>
      </c>
      <c r="AC6" s="72">
        <f t="shared" si="14"/>
        <v>17</v>
      </c>
    </row>
    <row r="7" spans="1:29" ht="19.5" customHeight="1">
      <c r="A7" s="66">
        <v>4</v>
      </c>
      <c r="B7" s="6">
        <v>39</v>
      </c>
      <c r="C7" s="10">
        <v>1</v>
      </c>
      <c r="D7" s="11">
        <v>25</v>
      </c>
      <c r="E7" s="12">
        <v>42</v>
      </c>
      <c r="F7" s="6"/>
      <c r="H7" s="70">
        <f t="shared" si="6"/>
        <v>11</v>
      </c>
      <c r="I7" s="70">
        <f t="shared" si="7"/>
        <v>1</v>
      </c>
      <c r="J7" s="70">
        <f t="shared" si="8"/>
        <v>31</v>
      </c>
      <c r="K7" s="70">
        <f t="shared" si="9"/>
        <v>4</v>
      </c>
      <c r="L7" s="70">
        <f t="shared" si="10"/>
        <v>0</v>
      </c>
      <c r="N7" s="85">
        <f>IF('登録'!A8=0,"",'登録'!A8)</f>
        <v>11</v>
      </c>
      <c r="O7" s="14" t="str">
        <f>IF('登録'!B8="","",'登録'!B8)</f>
        <v>若　  宮</v>
      </c>
      <c r="P7" s="9" t="str">
        <f>オーダー!Q8</f>
        <v>須河内　啓二②</v>
      </c>
      <c r="Q7" s="8" t="str">
        <f t="shared" si="0"/>
        <v>1:31:04</v>
      </c>
      <c r="R7" s="9">
        <f t="shared" si="1"/>
        <v>11</v>
      </c>
      <c r="S7" s="8" t="str">
        <f t="shared" si="2"/>
        <v>16:13</v>
      </c>
      <c r="T7" s="119">
        <f t="shared" si="3"/>
      </c>
      <c r="U7" s="86">
        <f t="shared" si="4"/>
        <v>15</v>
      </c>
      <c r="W7" s="70">
        <f>'５区'!Y7</f>
        <v>4491</v>
      </c>
      <c r="X7" s="70">
        <f t="shared" si="11"/>
        <v>5464</v>
      </c>
      <c r="Y7" s="70">
        <f t="shared" si="5"/>
        <v>5464</v>
      </c>
      <c r="Z7" s="70">
        <f t="shared" si="12"/>
        <v>973</v>
      </c>
      <c r="AA7" s="70">
        <f>IF(H7=0,"",'５区'!AA7+Z7)</f>
        <v>5464</v>
      </c>
      <c r="AB7" s="71">
        <f t="shared" si="13"/>
        <v>16</v>
      </c>
      <c r="AC7" s="72">
        <f t="shared" si="14"/>
        <v>13</v>
      </c>
    </row>
    <row r="8" spans="1:29" ht="19.5" customHeight="1">
      <c r="A8" s="66">
        <v>5</v>
      </c>
      <c r="B8" s="6">
        <v>9</v>
      </c>
      <c r="C8" s="10">
        <v>1</v>
      </c>
      <c r="D8" s="11">
        <v>26</v>
      </c>
      <c r="E8" s="12">
        <v>42</v>
      </c>
      <c r="F8" s="6"/>
      <c r="H8" s="70">
        <f t="shared" si="6"/>
        <v>16</v>
      </c>
      <c r="I8" s="70">
        <f t="shared" si="7"/>
        <v>1</v>
      </c>
      <c r="J8" s="70">
        <f t="shared" si="8"/>
        <v>32</v>
      </c>
      <c r="K8" s="70">
        <f t="shared" si="9"/>
        <v>12</v>
      </c>
      <c r="L8" s="70">
        <f t="shared" si="10"/>
        <v>0</v>
      </c>
      <c r="N8" s="85">
        <f>IF('登録'!A9=0,"",'登録'!A9)</f>
        <v>16</v>
      </c>
      <c r="O8" s="14" t="str">
        <f>IF('登録'!B9="","",'登録'!B9)</f>
        <v>水　　巻</v>
      </c>
      <c r="P8" s="9" t="str">
        <f>オーダー!Q9</f>
        <v>麻生　裕樹②</v>
      </c>
      <c r="Q8" s="8" t="str">
        <f t="shared" si="0"/>
        <v>1:32:12</v>
      </c>
      <c r="R8" s="9">
        <f t="shared" si="1"/>
        <v>14</v>
      </c>
      <c r="S8" s="8" t="str">
        <f t="shared" si="2"/>
        <v>15:25</v>
      </c>
      <c r="T8" s="119">
        <f t="shared" si="3"/>
      </c>
      <c r="U8" s="86">
        <f t="shared" si="4"/>
        <v>9</v>
      </c>
      <c r="W8" s="70">
        <f>'５区'!Y8</f>
        <v>4607</v>
      </c>
      <c r="X8" s="70">
        <f t="shared" si="11"/>
        <v>5532</v>
      </c>
      <c r="Y8" s="70">
        <f t="shared" si="5"/>
        <v>5532</v>
      </c>
      <c r="Z8" s="70">
        <f t="shared" si="12"/>
        <v>925</v>
      </c>
      <c r="AA8" s="70">
        <f>IF(H8=0,"",'５区'!AA8+Z8)</f>
        <v>5532</v>
      </c>
      <c r="AB8" s="71">
        <f t="shared" si="13"/>
        <v>15</v>
      </c>
      <c r="AC8" s="72">
        <f t="shared" si="14"/>
        <v>25</v>
      </c>
    </row>
    <row r="9" spans="1:29" ht="19.5" customHeight="1">
      <c r="A9" s="66">
        <v>6</v>
      </c>
      <c r="B9" s="6">
        <v>24</v>
      </c>
      <c r="C9" s="10">
        <v>1</v>
      </c>
      <c r="D9" s="11">
        <v>28</v>
      </c>
      <c r="E9" s="12">
        <v>35</v>
      </c>
      <c r="F9" s="6"/>
      <c r="H9" s="70">
        <f t="shared" si="6"/>
        <v>17</v>
      </c>
      <c r="I9" s="70">
        <f t="shared" si="7"/>
        <v>1</v>
      </c>
      <c r="J9" s="70">
        <f t="shared" si="8"/>
        <v>30</v>
      </c>
      <c r="K9" s="70">
        <f t="shared" si="9"/>
        <v>36</v>
      </c>
      <c r="L9" s="70">
        <f t="shared" si="10"/>
        <v>0</v>
      </c>
      <c r="N9" s="85">
        <f>IF('登録'!A10=0,"",'登録'!A10)</f>
        <v>17</v>
      </c>
      <c r="O9" s="14" t="str">
        <f>IF('登録'!B10="","",'登録'!B10)</f>
        <v>水巻南</v>
      </c>
      <c r="P9" s="9" t="str">
        <f>オーダー!Q10</f>
        <v>髙橋　武蔵②</v>
      </c>
      <c r="Q9" s="8" t="str">
        <f t="shared" si="0"/>
        <v>1:30:36</v>
      </c>
      <c r="R9" s="9">
        <f t="shared" si="1"/>
        <v>10</v>
      </c>
      <c r="S9" s="8" t="str">
        <f t="shared" si="2"/>
        <v>15:47</v>
      </c>
      <c r="T9" s="119">
        <f t="shared" si="3"/>
      </c>
      <c r="U9" s="86">
        <f t="shared" si="4"/>
        <v>13</v>
      </c>
      <c r="W9" s="70">
        <f>'５区'!Y9</f>
        <v>4489</v>
      </c>
      <c r="X9" s="70">
        <f t="shared" si="11"/>
        <v>5436</v>
      </c>
      <c r="Y9" s="70">
        <f t="shared" si="5"/>
        <v>5436</v>
      </c>
      <c r="Z9" s="70">
        <f t="shared" si="12"/>
        <v>947</v>
      </c>
      <c r="AA9" s="70">
        <f>IF(H9=0,"",'５区'!AA9+Z9)</f>
        <v>5436</v>
      </c>
      <c r="AB9" s="71">
        <f t="shared" si="13"/>
        <v>15</v>
      </c>
      <c r="AC9" s="72">
        <f t="shared" si="14"/>
        <v>47</v>
      </c>
    </row>
    <row r="10" spans="1:29" ht="19.5" customHeight="1">
      <c r="A10" s="66">
        <v>7</v>
      </c>
      <c r="B10" s="6">
        <v>62</v>
      </c>
      <c r="C10" s="10">
        <v>1</v>
      </c>
      <c r="D10" s="11">
        <v>28</v>
      </c>
      <c r="E10" s="12">
        <v>41</v>
      </c>
      <c r="F10" s="6"/>
      <c r="H10" s="70">
        <f t="shared" si="6"/>
        <v>18</v>
      </c>
      <c r="I10" s="70">
        <f t="shared" si="7"/>
        <v>1</v>
      </c>
      <c r="J10" s="70">
        <f t="shared" si="8"/>
        <v>32</v>
      </c>
      <c r="K10" s="70">
        <f t="shared" si="9"/>
        <v>5</v>
      </c>
      <c r="L10" s="70">
        <f t="shared" si="10"/>
        <v>0</v>
      </c>
      <c r="N10" s="85">
        <f>IF('登録'!A11=0,"",'登録'!A11)</f>
        <v>18</v>
      </c>
      <c r="O10" s="14" t="str">
        <f>IF('登録'!B11="","",'登録'!B11)</f>
        <v>芦　　屋</v>
      </c>
      <c r="P10" s="9" t="str">
        <f>オーダー!Q11</f>
        <v>水本　翔太①</v>
      </c>
      <c r="Q10" s="8" t="str">
        <f t="shared" si="0"/>
        <v>1:32:05</v>
      </c>
      <c r="R10" s="9">
        <f t="shared" si="1"/>
        <v>13</v>
      </c>
      <c r="S10" s="8" t="str">
        <f t="shared" si="2"/>
        <v>15:32</v>
      </c>
      <c r="T10" s="119">
        <f t="shared" si="3"/>
      </c>
      <c r="U10" s="86">
        <f t="shared" si="4"/>
        <v>11</v>
      </c>
      <c r="W10" s="70">
        <f>'５区'!Y10</f>
        <v>4593</v>
      </c>
      <c r="X10" s="70">
        <f t="shared" si="11"/>
        <v>5525</v>
      </c>
      <c r="Y10" s="70">
        <f t="shared" si="5"/>
        <v>5525</v>
      </c>
      <c r="Z10" s="70">
        <f t="shared" si="12"/>
        <v>932</v>
      </c>
      <c r="AA10" s="70">
        <f>IF(H10=0,"",'５区'!AA10+Z10)</f>
        <v>5525</v>
      </c>
      <c r="AB10" s="71">
        <f t="shared" si="13"/>
        <v>15</v>
      </c>
      <c r="AC10" s="72">
        <f t="shared" si="14"/>
        <v>32</v>
      </c>
    </row>
    <row r="11" spans="1:29" ht="19.5" customHeight="1">
      <c r="A11" s="66">
        <v>8</v>
      </c>
      <c r="B11" s="6">
        <v>8</v>
      </c>
      <c r="C11" s="10">
        <v>1</v>
      </c>
      <c r="D11" s="11">
        <v>30</v>
      </c>
      <c r="E11" s="12">
        <v>18</v>
      </c>
      <c r="F11" s="6"/>
      <c r="H11" s="70">
        <f t="shared" si="6"/>
        <v>19</v>
      </c>
      <c r="I11" s="70">
        <f t="shared" si="7"/>
        <v>1</v>
      </c>
      <c r="J11" s="70">
        <f t="shared" si="8"/>
        <v>25</v>
      </c>
      <c r="K11" s="70">
        <f t="shared" si="9"/>
        <v>17</v>
      </c>
      <c r="L11" s="70">
        <f t="shared" si="10"/>
        <v>0</v>
      </c>
      <c r="N11" s="85">
        <f>IF('登録'!A12=0,"",'登録'!A12)</f>
        <v>19</v>
      </c>
      <c r="O11" s="14" t="str">
        <f>IF('登録'!B12="","",'登録'!B12)</f>
        <v>遠　　賀</v>
      </c>
      <c r="P11" s="9" t="str">
        <f>オーダー!Q12</f>
        <v>白石　和隆②</v>
      </c>
      <c r="Q11" s="8" t="str">
        <f t="shared" si="0"/>
        <v>1:25:17</v>
      </c>
      <c r="R11" s="9">
        <f t="shared" si="1"/>
        <v>2</v>
      </c>
      <c r="S11" s="8" t="str">
        <f t="shared" si="2"/>
        <v>13:58</v>
      </c>
      <c r="T11" s="119">
        <f t="shared" si="3"/>
      </c>
      <c r="U11" s="86">
        <f t="shared" si="4"/>
        <v>2</v>
      </c>
      <c r="W11" s="70">
        <f>'５区'!Y11</f>
        <v>4279</v>
      </c>
      <c r="X11" s="70">
        <f t="shared" si="11"/>
        <v>5117</v>
      </c>
      <c r="Y11" s="70">
        <f t="shared" si="5"/>
        <v>5117</v>
      </c>
      <c r="Z11" s="70">
        <f t="shared" si="12"/>
        <v>838</v>
      </c>
      <c r="AA11" s="70">
        <f>IF(H11=0,"",'５区'!AA11+Z11)</f>
        <v>5117</v>
      </c>
      <c r="AB11" s="71">
        <f t="shared" si="13"/>
        <v>13</v>
      </c>
      <c r="AC11" s="72">
        <f t="shared" si="14"/>
        <v>58</v>
      </c>
    </row>
    <row r="12" spans="1:29" ht="19.5" customHeight="1">
      <c r="A12" s="66">
        <v>9</v>
      </c>
      <c r="B12" s="6">
        <v>25</v>
      </c>
      <c r="C12" s="10">
        <v>1</v>
      </c>
      <c r="D12" s="11">
        <v>30</v>
      </c>
      <c r="E12" s="12">
        <v>34</v>
      </c>
      <c r="F12" s="6"/>
      <c r="H12" s="70">
        <f t="shared" si="6"/>
        <v>24</v>
      </c>
      <c r="I12" s="70">
        <f t="shared" si="7"/>
        <v>1</v>
      </c>
      <c r="J12" s="70">
        <f t="shared" si="8"/>
        <v>28</v>
      </c>
      <c r="K12" s="70">
        <f t="shared" si="9"/>
        <v>35</v>
      </c>
      <c r="L12" s="70">
        <f t="shared" si="10"/>
        <v>0</v>
      </c>
      <c r="N12" s="85">
        <f>IF('登録'!A13=0,"",'登録'!A13)</f>
        <v>24</v>
      </c>
      <c r="O12" s="14" t="str">
        <f>IF('登録'!B13="","",'登録'!B13)</f>
        <v>飯塚第二</v>
      </c>
      <c r="P12" s="9" t="str">
        <f>オーダー!Q13</f>
        <v>田澤　琢平②</v>
      </c>
      <c r="Q12" s="8" t="str">
        <f t="shared" si="0"/>
        <v>1:28:35</v>
      </c>
      <c r="R12" s="9">
        <f t="shared" si="1"/>
        <v>6</v>
      </c>
      <c r="S12" s="8" t="str">
        <f t="shared" si="2"/>
        <v>14:39</v>
      </c>
      <c r="T12" s="119">
        <f t="shared" si="3"/>
      </c>
      <c r="U12" s="86">
        <f t="shared" si="4"/>
        <v>6</v>
      </c>
      <c r="W12" s="70">
        <f>'５区'!Y12</f>
        <v>4436</v>
      </c>
      <c r="X12" s="70">
        <f t="shared" si="11"/>
        <v>5315</v>
      </c>
      <c r="Y12" s="70">
        <f t="shared" si="5"/>
        <v>5315</v>
      </c>
      <c r="Z12" s="70">
        <f t="shared" si="12"/>
        <v>879</v>
      </c>
      <c r="AA12" s="70">
        <f>IF(H12=0,"",'５区'!AA12+Z12)</f>
        <v>5315</v>
      </c>
      <c r="AB12" s="71">
        <f t="shared" si="13"/>
        <v>14</v>
      </c>
      <c r="AC12" s="72">
        <f t="shared" si="14"/>
        <v>39</v>
      </c>
    </row>
    <row r="13" spans="1:29" ht="19.5" customHeight="1">
      <c r="A13" s="66">
        <v>10</v>
      </c>
      <c r="B13" s="6">
        <v>17</v>
      </c>
      <c r="C13" s="10">
        <v>1</v>
      </c>
      <c r="D13" s="11">
        <v>30</v>
      </c>
      <c r="E13" s="12">
        <v>36</v>
      </c>
      <c r="F13" s="6"/>
      <c r="H13" s="70">
        <f t="shared" si="6"/>
        <v>25</v>
      </c>
      <c r="I13" s="70">
        <f t="shared" si="7"/>
        <v>1</v>
      </c>
      <c r="J13" s="70">
        <f t="shared" si="8"/>
        <v>30</v>
      </c>
      <c r="K13" s="70">
        <f t="shared" si="9"/>
        <v>34</v>
      </c>
      <c r="L13" s="70">
        <f t="shared" si="10"/>
        <v>0</v>
      </c>
      <c r="N13" s="85">
        <f>IF('登録'!A14=0,"",'登録'!A14)</f>
        <v>25</v>
      </c>
      <c r="O13" s="14" t="str">
        <f>IF('登録'!B14="","",'登録'!B14)</f>
        <v>飯塚第三</v>
      </c>
      <c r="P13" s="9" t="str">
        <f>オーダー!Q14</f>
        <v>野田 雄理人②</v>
      </c>
      <c r="Q13" s="8" t="str">
        <f t="shared" si="0"/>
        <v>1:30:34</v>
      </c>
      <c r="R13" s="9">
        <f t="shared" si="1"/>
        <v>9</v>
      </c>
      <c r="S13" s="8" t="str">
        <f t="shared" si="2"/>
        <v>13:39</v>
      </c>
      <c r="T13" s="119" t="str">
        <f t="shared" si="3"/>
        <v>新</v>
      </c>
      <c r="U13" s="86">
        <f t="shared" si="4"/>
        <v>1</v>
      </c>
      <c r="W13" s="70">
        <f>'５区'!Y13</f>
        <v>4615</v>
      </c>
      <c r="X13" s="70">
        <f t="shared" si="11"/>
        <v>5434</v>
      </c>
      <c r="Y13" s="70">
        <f t="shared" si="5"/>
        <v>5434</v>
      </c>
      <c r="Z13" s="70">
        <f t="shared" si="12"/>
        <v>819</v>
      </c>
      <c r="AA13" s="70">
        <f>IF(H13=0,"",'５区'!AA13+Z13)</f>
        <v>5434</v>
      </c>
      <c r="AB13" s="71">
        <f t="shared" si="13"/>
        <v>13</v>
      </c>
      <c r="AC13" s="72">
        <f t="shared" si="14"/>
        <v>39</v>
      </c>
    </row>
    <row r="14" spans="1:29" ht="19.5" customHeight="1">
      <c r="A14" s="66">
        <v>11</v>
      </c>
      <c r="B14" s="6">
        <v>11</v>
      </c>
      <c r="C14" s="10">
        <v>1</v>
      </c>
      <c r="D14" s="11">
        <v>31</v>
      </c>
      <c r="E14" s="12">
        <v>4</v>
      </c>
      <c r="F14" s="6"/>
      <c r="H14" s="70">
        <f t="shared" si="6"/>
        <v>27</v>
      </c>
      <c r="I14" s="70">
        <f t="shared" si="7"/>
        <v>1</v>
      </c>
      <c r="J14" s="70">
        <f t="shared" si="8"/>
        <v>24</v>
      </c>
      <c r="K14" s="70">
        <f t="shared" si="9"/>
        <v>7</v>
      </c>
      <c r="L14" s="70">
        <f t="shared" si="10"/>
        <v>0</v>
      </c>
      <c r="N14" s="85">
        <f>IF('登録'!A15=0,"",'登録'!A15)</f>
        <v>27</v>
      </c>
      <c r="O14" s="14" t="str">
        <f>IF('登録'!B15="","",'登録'!B15)</f>
        <v>二　　瀬</v>
      </c>
      <c r="P14" s="9" t="str">
        <f>オーダー!Q15</f>
        <v>松谷　恭祐②</v>
      </c>
      <c r="Q14" s="8" t="str">
        <f t="shared" si="0"/>
        <v>1:24:07</v>
      </c>
      <c r="R14" s="9">
        <f t="shared" si="1"/>
        <v>1</v>
      </c>
      <c r="S14" s="8" t="str">
        <f t="shared" si="2"/>
        <v>14:47</v>
      </c>
      <c r="T14" s="119">
        <f t="shared" si="3"/>
      </c>
      <c r="U14" s="86">
        <f t="shared" si="4"/>
        <v>7</v>
      </c>
      <c r="W14" s="70">
        <f>'５区'!Y14</f>
        <v>4160</v>
      </c>
      <c r="X14" s="70">
        <f t="shared" si="11"/>
        <v>5047</v>
      </c>
      <c r="Y14" s="70">
        <f t="shared" si="5"/>
        <v>5047</v>
      </c>
      <c r="Z14" s="70">
        <f t="shared" si="12"/>
        <v>887</v>
      </c>
      <c r="AA14" s="70">
        <f>IF(H14=0,"",'５区'!AA14+Z14)</f>
        <v>5047</v>
      </c>
      <c r="AB14" s="71">
        <f t="shared" si="13"/>
        <v>14</v>
      </c>
      <c r="AC14" s="72">
        <f t="shared" si="14"/>
        <v>47</v>
      </c>
    </row>
    <row r="15" spans="1:29" ht="19.5" customHeight="1">
      <c r="A15" s="66">
        <v>12</v>
      </c>
      <c r="B15" s="6">
        <v>48</v>
      </c>
      <c r="C15" s="10">
        <v>1</v>
      </c>
      <c r="D15" s="11">
        <v>31</v>
      </c>
      <c r="E15" s="12">
        <v>33</v>
      </c>
      <c r="F15" s="6"/>
      <c r="H15" s="70">
        <f t="shared" si="6"/>
        <v>39</v>
      </c>
      <c r="I15" s="70">
        <f t="shared" si="7"/>
        <v>1</v>
      </c>
      <c r="J15" s="70">
        <f t="shared" si="8"/>
        <v>25</v>
      </c>
      <c r="K15" s="70">
        <f t="shared" si="9"/>
        <v>42</v>
      </c>
      <c r="L15" s="70">
        <f t="shared" si="10"/>
        <v>0</v>
      </c>
      <c r="N15" s="85">
        <f>IF('登録'!A16=0,"",'登録'!A16)</f>
        <v>39</v>
      </c>
      <c r="O15" s="14" t="str">
        <f>IF('登録'!B16="","",'登録'!B16)</f>
        <v>穂波西</v>
      </c>
      <c r="P15" s="9" t="str">
        <f>オーダー!Q16</f>
        <v>山本　祐一郎②</v>
      </c>
      <c r="Q15" s="8" t="str">
        <f t="shared" si="0"/>
        <v>1:25:42</v>
      </c>
      <c r="R15" s="9">
        <f t="shared" si="1"/>
        <v>4</v>
      </c>
      <c r="S15" s="8" t="str">
        <f t="shared" si="2"/>
        <v>14:17</v>
      </c>
      <c r="T15" s="119">
        <f t="shared" si="3"/>
      </c>
      <c r="U15" s="86">
        <f t="shared" si="4"/>
        <v>3</v>
      </c>
      <c r="W15" s="70">
        <f>'５区'!Y15</f>
        <v>4285</v>
      </c>
      <c r="X15" s="70">
        <f t="shared" si="11"/>
        <v>5142</v>
      </c>
      <c r="Y15" s="70">
        <f t="shared" si="5"/>
        <v>5142</v>
      </c>
      <c r="Z15" s="70">
        <f t="shared" si="12"/>
        <v>857</v>
      </c>
      <c r="AA15" s="70">
        <f>IF(H15=0,"",'５区'!AA15+Z15)</f>
        <v>5142</v>
      </c>
      <c r="AB15" s="71">
        <f t="shared" si="13"/>
        <v>14</v>
      </c>
      <c r="AC15" s="72">
        <f t="shared" si="14"/>
        <v>17</v>
      </c>
    </row>
    <row r="16" spans="1:29" ht="19.5" customHeight="1">
      <c r="A16" s="66">
        <v>13</v>
      </c>
      <c r="B16" s="6">
        <v>18</v>
      </c>
      <c r="C16" s="10">
        <v>1</v>
      </c>
      <c r="D16" s="11">
        <v>32</v>
      </c>
      <c r="E16" s="12">
        <v>5</v>
      </c>
      <c r="F16" s="6"/>
      <c r="H16" s="70">
        <f t="shared" si="6"/>
        <v>48</v>
      </c>
      <c r="I16" s="70">
        <f t="shared" si="7"/>
        <v>1</v>
      </c>
      <c r="J16" s="70">
        <f t="shared" si="8"/>
        <v>31</v>
      </c>
      <c r="K16" s="70">
        <f t="shared" si="9"/>
        <v>33</v>
      </c>
      <c r="L16" s="70">
        <f t="shared" si="10"/>
        <v>0</v>
      </c>
      <c r="N16" s="85">
        <f>IF('登録'!A17=0,"",'登録'!A17)</f>
        <v>48</v>
      </c>
      <c r="O16" s="14" t="str">
        <f>IF('登録'!B17="","",'登録'!B17)</f>
        <v>伊　　田</v>
      </c>
      <c r="P16" s="9" t="str">
        <f>オーダー!Q17</f>
        <v>小河内　講②</v>
      </c>
      <c r="Q16" s="8" t="str">
        <f t="shared" si="0"/>
        <v>1:31:33</v>
      </c>
      <c r="R16" s="9">
        <f t="shared" si="1"/>
        <v>12</v>
      </c>
      <c r="S16" s="8" t="str">
        <f t="shared" si="2"/>
        <v>15:31</v>
      </c>
      <c r="T16" s="119">
        <f t="shared" si="3"/>
      </c>
      <c r="U16" s="86">
        <f t="shared" si="4"/>
        <v>10</v>
      </c>
      <c r="W16" s="70">
        <f>'５区'!Y16</f>
        <v>4562</v>
      </c>
      <c r="X16" s="70">
        <f t="shared" si="11"/>
        <v>5493</v>
      </c>
      <c r="Y16" s="70">
        <f t="shared" si="5"/>
        <v>5493</v>
      </c>
      <c r="Z16" s="70">
        <f t="shared" si="12"/>
        <v>931</v>
      </c>
      <c r="AA16" s="70">
        <f>IF(H16=0,"",'５区'!AA16+Z16)</f>
        <v>5493</v>
      </c>
      <c r="AB16" s="71">
        <f t="shared" si="13"/>
        <v>15</v>
      </c>
      <c r="AC16" s="72">
        <f t="shared" si="14"/>
        <v>31</v>
      </c>
    </row>
    <row r="17" spans="1:29" ht="19.5" customHeight="1">
      <c r="A17" s="66">
        <v>14</v>
      </c>
      <c r="B17" s="6">
        <v>16</v>
      </c>
      <c r="C17" s="10">
        <v>1</v>
      </c>
      <c r="D17" s="11">
        <v>32</v>
      </c>
      <c r="E17" s="12">
        <v>12</v>
      </c>
      <c r="F17" s="6"/>
      <c r="H17" s="70">
        <f t="shared" si="6"/>
        <v>59</v>
      </c>
      <c r="I17" s="70">
        <f t="shared" si="7"/>
        <v>1</v>
      </c>
      <c r="J17" s="70">
        <f t="shared" si="8"/>
        <v>35</v>
      </c>
      <c r="K17" s="70">
        <f t="shared" si="9"/>
        <v>12</v>
      </c>
      <c r="L17" s="70">
        <f t="shared" si="10"/>
        <v>0</v>
      </c>
      <c r="N17" s="85">
        <f>IF('登録'!A18=0,"",'登録'!A18)</f>
        <v>59</v>
      </c>
      <c r="O17" s="14" t="str">
        <f>IF('登録'!B18="","",'登録'!B18)</f>
        <v>鷹　　峰</v>
      </c>
      <c r="P17" s="9" t="str">
        <f>オーダー!Q18</f>
        <v>原口　碩也②</v>
      </c>
      <c r="Q17" s="8" t="str">
        <f t="shared" si="0"/>
        <v>1:35:12</v>
      </c>
      <c r="R17" s="9">
        <f t="shared" si="1"/>
        <v>16</v>
      </c>
      <c r="S17" s="8" t="str">
        <f t="shared" si="2"/>
        <v>15:32</v>
      </c>
      <c r="T17" s="119">
        <f t="shared" si="3"/>
      </c>
      <c r="U17" s="86">
        <f t="shared" si="4"/>
        <v>11</v>
      </c>
      <c r="W17" s="70">
        <f>'５区'!Y17</f>
        <v>4780</v>
      </c>
      <c r="X17" s="70">
        <f t="shared" si="11"/>
        <v>5712</v>
      </c>
      <c r="Y17" s="70">
        <f t="shared" si="5"/>
        <v>5712</v>
      </c>
      <c r="Z17" s="70">
        <f t="shared" si="12"/>
        <v>932</v>
      </c>
      <c r="AA17" s="70">
        <f>IF(H17=0,"",'５区'!AA17+Z17)</f>
        <v>5712</v>
      </c>
      <c r="AB17" s="71">
        <f t="shared" si="13"/>
        <v>15</v>
      </c>
      <c r="AC17" s="72">
        <f t="shared" si="14"/>
        <v>32</v>
      </c>
    </row>
    <row r="18" spans="1:29" ht="19.5" customHeight="1">
      <c r="A18" s="66">
        <v>15</v>
      </c>
      <c r="B18" s="6">
        <v>64</v>
      </c>
      <c r="C18" s="10">
        <v>1</v>
      </c>
      <c r="D18" s="11">
        <v>32</v>
      </c>
      <c r="E18" s="12">
        <v>35</v>
      </c>
      <c r="F18" s="6"/>
      <c r="H18" s="70">
        <f>N18</f>
        <v>62</v>
      </c>
      <c r="I18" s="70">
        <f>INDEX(C$4:C$28,MATCH($H18,$B$4:$B$28,0),1)</f>
        <v>1</v>
      </c>
      <c r="J18" s="70">
        <f>INDEX(D$4:D$28,MATCH($H18,$B$4:$B$28,0),1)</f>
        <v>28</v>
      </c>
      <c r="K18" s="70">
        <f>INDEX(E$4:E$28,MATCH($H18,$B$4:$B$28,0),1)</f>
        <v>41</v>
      </c>
      <c r="L18" s="70">
        <f>INDEX(F$4:F$28,MATCH($H18,$B$4:$B$28,0),1)</f>
        <v>0</v>
      </c>
      <c r="N18" s="85">
        <f>IF('登録'!A19=0,"",'登録'!A19)</f>
        <v>62</v>
      </c>
      <c r="O18" s="14" t="str">
        <f>IF('登録'!B19="","",'登録'!B19)</f>
        <v>金　　田</v>
      </c>
      <c r="P18" s="9" t="str">
        <f>オーダー!Q19</f>
        <v>田村　安徳②</v>
      </c>
      <c r="Q18" s="8" t="str">
        <f t="shared" si="0"/>
        <v>1:28:41</v>
      </c>
      <c r="R18" s="9">
        <f t="shared" si="1"/>
        <v>7</v>
      </c>
      <c r="S18" s="8" t="str">
        <f t="shared" si="2"/>
        <v>15:00</v>
      </c>
      <c r="T18" s="119">
        <f t="shared" si="3"/>
      </c>
      <c r="U18" s="86">
        <f t="shared" si="4"/>
        <v>8</v>
      </c>
      <c r="W18" s="70">
        <f>'５区'!Y18</f>
        <v>4421</v>
      </c>
      <c r="X18" s="70">
        <f>I18*3600+J18*60+K18</f>
        <v>5321</v>
      </c>
      <c r="Y18" s="70">
        <f t="shared" si="5"/>
        <v>5321</v>
      </c>
      <c r="Z18" s="70">
        <f>IF(H18=0,"",X18-W18)</f>
        <v>900</v>
      </c>
      <c r="AA18" s="70">
        <f>IF(H18=0,"",'５区'!AA18+Z18)</f>
        <v>5321</v>
      </c>
      <c r="AB18" s="71">
        <f>INT(Z18/60)</f>
        <v>15</v>
      </c>
      <c r="AC18" s="72">
        <f>Z18-AB18*60</f>
        <v>0</v>
      </c>
    </row>
    <row r="19" spans="1:29" ht="19.5" customHeight="1">
      <c r="A19" s="66">
        <v>16</v>
      </c>
      <c r="B19" s="6">
        <v>59</v>
      </c>
      <c r="C19" s="10">
        <v>1</v>
      </c>
      <c r="D19" s="11">
        <v>35</v>
      </c>
      <c r="E19" s="12">
        <v>12</v>
      </c>
      <c r="F19" s="6"/>
      <c r="H19" s="70">
        <f t="shared" si="6"/>
        <v>64</v>
      </c>
      <c r="I19" s="70">
        <f t="shared" si="7"/>
        <v>1</v>
      </c>
      <c r="J19" s="70">
        <f t="shared" si="8"/>
        <v>32</v>
      </c>
      <c r="K19" s="70">
        <f t="shared" si="9"/>
        <v>35</v>
      </c>
      <c r="L19" s="70">
        <f t="shared" si="10"/>
        <v>0</v>
      </c>
      <c r="N19" s="85">
        <f>IF('登録'!A20=0,"",'登録'!A20)</f>
        <v>64</v>
      </c>
      <c r="O19" s="14" t="str">
        <f>IF('登録'!B20="","",'登録'!B20)</f>
        <v>赤　　池</v>
      </c>
      <c r="P19" s="9" t="str">
        <f>オーダー!Q20</f>
        <v>吉村　一義②</v>
      </c>
      <c r="Q19" s="8" t="str">
        <f t="shared" si="0"/>
        <v>1:32:35</v>
      </c>
      <c r="R19" s="9">
        <f t="shared" si="1"/>
        <v>15</v>
      </c>
      <c r="S19" s="8" t="str">
        <f t="shared" si="2"/>
        <v>16:49</v>
      </c>
      <c r="T19" s="119">
        <f t="shared" si="3"/>
      </c>
      <c r="U19" s="86">
        <f t="shared" si="4"/>
        <v>16</v>
      </c>
      <c r="W19" s="70">
        <f>'５区'!Y19</f>
        <v>4546</v>
      </c>
      <c r="X19" s="70">
        <f t="shared" si="11"/>
        <v>5555</v>
      </c>
      <c r="Y19" s="70">
        <f t="shared" si="5"/>
        <v>5555</v>
      </c>
      <c r="Z19" s="70">
        <f t="shared" si="12"/>
        <v>1009</v>
      </c>
      <c r="AA19" s="70">
        <f>IF(H19=0,"",'５区'!AA19+Z19)</f>
        <v>5555</v>
      </c>
      <c r="AB19" s="71">
        <f t="shared" si="13"/>
        <v>16</v>
      </c>
      <c r="AC19" s="72">
        <f t="shared" si="14"/>
        <v>49</v>
      </c>
    </row>
    <row r="20" spans="1:29" ht="19.5" customHeight="1">
      <c r="A20" s="66"/>
      <c r="B20" s="6"/>
      <c r="C20" s="10"/>
      <c r="D20" s="11"/>
      <c r="E20" s="12"/>
      <c r="F20" s="6"/>
      <c r="H20" s="70"/>
      <c r="I20" s="70"/>
      <c r="J20" s="70"/>
      <c r="K20" s="70"/>
      <c r="L20" s="70"/>
      <c r="N20" s="85"/>
      <c r="O20" s="14"/>
      <c r="P20" s="9"/>
      <c r="Q20" s="8"/>
      <c r="R20" s="9"/>
      <c r="S20" s="8"/>
      <c r="T20" s="119"/>
      <c r="U20" s="86"/>
      <c r="W20" s="70"/>
      <c r="X20" s="70"/>
      <c r="Y20" s="70"/>
      <c r="Z20" s="70"/>
      <c r="AA20" s="70"/>
      <c r="AB20" s="71"/>
      <c r="AC20" s="72"/>
    </row>
    <row r="21" spans="1:29" ht="19.5" customHeight="1">
      <c r="A21" s="66"/>
      <c r="B21" s="6"/>
      <c r="C21" s="10"/>
      <c r="D21" s="11"/>
      <c r="E21" s="12"/>
      <c r="F21" s="6"/>
      <c r="H21" s="70"/>
      <c r="I21" s="70"/>
      <c r="J21" s="70"/>
      <c r="K21" s="70"/>
      <c r="L21" s="70"/>
      <c r="N21" s="85"/>
      <c r="O21" s="14"/>
      <c r="P21" s="9"/>
      <c r="Q21" s="8"/>
      <c r="R21" s="9"/>
      <c r="S21" s="8"/>
      <c r="T21" s="119"/>
      <c r="U21" s="86"/>
      <c r="W21" s="70"/>
      <c r="X21" s="70"/>
      <c r="Y21" s="70"/>
      <c r="Z21" s="70"/>
      <c r="AA21" s="70"/>
      <c r="AB21" s="71"/>
      <c r="AC21" s="72"/>
    </row>
    <row r="22" spans="1:29" ht="19.5" customHeight="1">
      <c r="A22" s="66"/>
      <c r="B22" s="6"/>
      <c r="C22" s="10"/>
      <c r="D22" s="11"/>
      <c r="E22" s="12"/>
      <c r="F22" s="6"/>
      <c r="H22" s="70"/>
      <c r="I22" s="70"/>
      <c r="J22" s="70"/>
      <c r="K22" s="70"/>
      <c r="L22" s="70"/>
      <c r="N22" s="85"/>
      <c r="O22" s="14"/>
      <c r="P22" s="9"/>
      <c r="Q22" s="8"/>
      <c r="R22" s="9"/>
      <c r="S22" s="8"/>
      <c r="T22" s="119"/>
      <c r="U22" s="86"/>
      <c r="W22" s="70"/>
      <c r="X22" s="70"/>
      <c r="Y22" s="70"/>
      <c r="Z22" s="70"/>
      <c r="AA22" s="70"/>
      <c r="AB22" s="71"/>
      <c r="AC22" s="72"/>
    </row>
    <row r="23" spans="1:29" ht="19.5" customHeight="1">
      <c r="A23" s="66"/>
      <c r="B23" s="6"/>
      <c r="C23" s="10"/>
      <c r="D23" s="11"/>
      <c r="E23" s="12"/>
      <c r="F23" s="6"/>
      <c r="H23" s="70"/>
      <c r="I23" s="70"/>
      <c r="J23" s="70"/>
      <c r="K23" s="70"/>
      <c r="L23" s="70"/>
      <c r="N23" s="85"/>
      <c r="O23" s="14"/>
      <c r="P23" s="9"/>
      <c r="Q23" s="8"/>
      <c r="R23" s="9"/>
      <c r="S23" s="8"/>
      <c r="T23" s="119"/>
      <c r="U23" s="86"/>
      <c r="W23" s="70"/>
      <c r="X23" s="70"/>
      <c r="Y23" s="70"/>
      <c r="Z23" s="70"/>
      <c r="AA23" s="70"/>
      <c r="AB23" s="71"/>
      <c r="AC23" s="72"/>
    </row>
    <row r="24" spans="1:29" ht="19.5" customHeight="1">
      <c r="A24" s="66"/>
      <c r="B24" s="6"/>
      <c r="C24" s="10"/>
      <c r="D24" s="11"/>
      <c r="E24" s="12"/>
      <c r="F24" s="6"/>
      <c r="H24" s="70"/>
      <c r="I24" s="70"/>
      <c r="J24" s="70"/>
      <c r="K24" s="70"/>
      <c r="L24" s="70"/>
      <c r="N24" s="85"/>
      <c r="O24" s="14"/>
      <c r="P24" s="9"/>
      <c r="Q24" s="8"/>
      <c r="R24" s="9"/>
      <c r="S24" s="8"/>
      <c r="T24" s="119"/>
      <c r="U24" s="86"/>
      <c r="W24" s="70"/>
      <c r="X24" s="70"/>
      <c r="Y24" s="70"/>
      <c r="Z24" s="70"/>
      <c r="AA24" s="70"/>
      <c r="AB24" s="71"/>
      <c r="AC24" s="72"/>
    </row>
    <row r="25" spans="1:29" ht="19.5" customHeight="1">
      <c r="A25" s="66"/>
      <c r="B25" s="6"/>
      <c r="C25" s="10"/>
      <c r="D25" s="11"/>
      <c r="E25" s="12"/>
      <c r="F25" s="6"/>
      <c r="H25" s="70"/>
      <c r="I25" s="70"/>
      <c r="J25" s="70"/>
      <c r="K25" s="70"/>
      <c r="L25" s="70"/>
      <c r="N25" s="85"/>
      <c r="O25" s="14"/>
      <c r="P25" s="9"/>
      <c r="Q25" s="8"/>
      <c r="R25" s="9"/>
      <c r="S25" s="8"/>
      <c r="T25" s="119"/>
      <c r="U25" s="86"/>
      <c r="W25" s="70"/>
      <c r="X25" s="70"/>
      <c r="Y25" s="70"/>
      <c r="Z25" s="70"/>
      <c r="AA25" s="70"/>
      <c r="AB25" s="71"/>
      <c r="AC25" s="72"/>
    </row>
    <row r="26" spans="1:29" ht="19.5" customHeight="1">
      <c r="A26" s="66"/>
      <c r="B26" s="6"/>
      <c r="C26" s="10"/>
      <c r="D26" s="11"/>
      <c r="E26" s="12"/>
      <c r="F26" s="6"/>
      <c r="H26" s="70"/>
      <c r="I26" s="70"/>
      <c r="J26" s="70"/>
      <c r="K26" s="70"/>
      <c r="L26" s="70"/>
      <c r="N26" s="85"/>
      <c r="O26" s="14"/>
      <c r="P26" s="9"/>
      <c r="Q26" s="8"/>
      <c r="R26" s="9"/>
      <c r="S26" s="8"/>
      <c r="T26" s="119"/>
      <c r="U26" s="86"/>
      <c r="W26" s="70"/>
      <c r="X26" s="70"/>
      <c r="Y26" s="70"/>
      <c r="Z26" s="70"/>
      <c r="AA26" s="70"/>
      <c r="AB26" s="71"/>
      <c r="AC26" s="72"/>
    </row>
    <row r="27" spans="1:29" ht="19.5" customHeight="1">
      <c r="A27" s="66"/>
      <c r="B27" s="6"/>
      <c r="C27" s="10"/>
      <c r="D27" s="11"/>
      <c r="E27" s="12"/>
      <c r="F27" s="6"/>
      <c r="H27" s="70"/>
      <c r="I27" s="70"/>
      <c r="J27" s="70"/>
      <c r="K27" s="70"/>
      <c r="L27" s="70"/>
      <c r="N27" s="85"/>
      <c r="O27" s="14"/>
      <c r="P27" s="9"/>
      <c r="Q27" s="8"/>
      <c r="R27" s="9"/>
      <c r="S27" s="8"/>
      <c r="T27" s="119"/>
      <c r="U27" s="86"/>
      <c r="W27" s="70"/>
      <c r="X27" s="70"/>
      <c r="Y27" s="70"/>
      <c r="Z27" s="70"/>
      <c r="AA27" s="70"/>
      <c r="AB27" s="71"/>
      <c r="AC27" s="72"/>
    </row>
    <row r="28" spans="1:29" ht="19.5" customHeight="1" thickBot="1">
      <c r="A28" s="66"/>
      <c r="B28" s="6"/>
      <c r="C28" s="10"/>
      <c r="D28" s="11"/>
      <c r="E28" s="12"/>
      <c r="F28" s="6"/>
      <c r="H28" s="70"/>
      <c r="I28" s="70"/>
      <c r="J28" s="70"/>
      <c r="K28" s="70"/>
      <c r="L28" s="70"/>
      <c r="N28" s="94"/>
      <c r="O28" s="95"/>
      <c r="P28" s="64"/>
      <c r="Q28" s="16"/>
      <c r="R28" s="64"/>
      <c r="S28" s="16"/>
      <c r="T28" s="120"/>
      <c r="U28" s="96"/>
      <c r="W28" s="70"/>
      <c r="X28" s="70"/>
      <c r="Y28" s="70"/>
      <c r="Z28" s="70"/>
      <c r="AA28" s="70"/>
      <c r="AB28" s="71"/>
      <c r="AC28" s="72"/>
    </row>
    <row r="29" spans="14:29" ht="12">
      <c r="N29" s="87"/>
      <c r="O29" s="5"/>
      <c r="P29" s="5"/>
      <c r="Q29" s="5"/>
      <c r="R29" s="5"/>
      <c r="S29" s="5"/>
      <c r="T29" s="5"/>
      <c r="U29" s="88"/>
      <c r="W29" s="70"/>
      <c r="X29" s="70"/>
      <c r="Y29" s="70"/>
      <c r="Z29" s="70"/>
      <c r="AA29" s="70"/>
      <c r="AB29" s="71"/>
      <c r="AC29" s="72"/>
    </row>
    <row r="30" spans="3:29" ht="12">
      <c r="C30" s="113">
        <v>3</v>
      </c>
      <c r="D30" s="114">
        <v>0</v>
      </c>
      <c r="E30" s="115">
        <v>0</v>
      </c>
      <c r="F30" s="74" t="s">
        <v>43</v>
      </c>
      <c r="M30" s="74"/>
      <c r="N30" s="87"/>
      <c r="O30" s="5"/>
      <c r="P30" s="5"/>
      <c r="Q30" s="5"/>
      <c r="R30" s="5"/>
      <c r="S30" s="5"/>
      <c r="T30" s="7" t="s">
        <v>15</v>
      </c>
      <c r="U30" s="118">
        <f>COUNTIF(U4:U28,1)</f>
        <v>1</v>
      </c>
      <c r="W30" s="70"/>
      <c r="X30" s="70">
        <f>C30*3600+D30*60+E30</f>
        <v>10800</v>
      </c>
      <c r="Y30" s="70"/>
      <c r="Z30" s="70"/>
      <c r="AA30" s="70"/>
      <c r="AB30" s="71"/>
      <c r="AC30" s="72"/>
    </row>
    <row r="31" spans="14:21" ht="12">
      <c r="N31" s="150" t="s">
        <v>60</v>
      </c>
      <c r="O31" s="151"/>
      <c r="P31" s="5"/>
      <c r="Q31" s="5"/>
      <c r="R31" s="5"/>
      <c r="S31" s="5"/>
      <c r="T31" s="5"/>
      <c r="U31" s="88"/>
    </row>
    <row r="32" spans="14:21" ht="12.75" thickBot="1">
      <c r="N32" s="89"/>
      <c r="O32" s="90" t="str">
        <f>INDEX(O4:O28,MATCH(1,$U$4:$U$28,0),1)</f>
        <v>飯塚第三</v>
      </c>
      <c r="P32" s="90" t="str">
        <f>INDEX(P4:P28,MATCH(1,$U$4:$U$28,0),1)</f>
        <v>野田 雄理人②</v>
      </c>
      <c r="Q32" s="90"/>
      <c r="R32" s="90"/>
      <c r="S32" s="90" t="str">
        <f>INDEX(S4:S28,MATCH(1,$U$4:$U$28,0),1)</f>
        <v>13:39</v>
      </c>
      <c r="T32" s="121" t="str">
        <f>INDEX(T4:T28,MATCH(1,$U$4:$U$28,0),1)</f>
        <v>新</v>
      </c>
      <c r="U32" s="91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直鞍中体連駅伝専門部</cp:lastModifiedBy>
  <cp:lastPrinted>2008-01-26T02:58:37Z</cp:lastPrinted>
  <dcterms:created xsi:type="dcterms:W3CDTF">2000-10-11T10:12:02Z</dcterms:created>
  <dcterms:modified xsi:type="dcterms:W3CDTF">2008-01-26T02:58:48Z</dcterms:modified>
  <cp:category/>
  <cp:version/>
  <cp:contentType/>
  <cp:contentStatus/>
</cp:coreProperties>
</file>