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491" activeTab="0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一覧表" sheetId="9" r:id="rId9"/>
    <sheet name="順位グラフ" sheetId="10" r:id="rId10"/>
    <sheet name="順位" sheetId="11" r:id="rId11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2">'オーダー'!$F$1:$M$29</definedName>
    <definedName name="_xlnm.Print_Area" localSheetId="8">'一覧表'!$A$1:$AC$64</definedName>
    <definedName name="_xlnm.Print_Area" localSheetId="1">'登録'!$A$1:$K$26</definedName>
  </definedNames>
  <calcPr fullCalcOnLoad="1"/>
</workbook>
</file>

<file path=xl/sharedStrings.xml><?xml version="1.0" encoding="utf-8"?>
<sst xmlns="http://schemas.openxmlformats.org/spreadsheetml/2006/main" count="426" uniqueCount="316">
  <si>
    <t>第２区（２ｋｍ）　成績</t>
  </si>
  <si>
    <t>次Ｓ</t>
  </si>
  <si>
    <t>No</t>
  </si>
  <si>
    <t>通過記録</t>
  </si>
  <si>
    <t>第３区（２ｋｍ）　成績</t>
  </si>
  <si>
    <t>主　催</t>
  </si>
  <si>
    <t>第１区（３ｋｍ）　成績</t>
  </si>
  <si>
    <t>大会記録</t>
  </si>
  <si>
    <t>時間</t>
  </si>
  <si>
    <t>区間最高記録</t>
  </si>
  <si>
    <t>日　時</t>
  </si>
  <si>
    <t>コース</t>
  </si>
  <si>
    <t>主　催</t>
  </si>
  <si>
    <t>主　管</t>
  </si>
  <si>
    <t>１　区</t>
  </si>
  <si>
    <t>２　区</t>
  </si>
  <si>
    <t>３　区</t>
  </si>
  <si>
    <t>４　区</t>
  </si>
  <si>
    <t>５　区</t>
  </si>
  <si>
    <t>区間賞：</t>
  </si>
  <si>
    <t>区間</t>
  </si>
  <si>
    <t>通算</t>
  </si>
  <si>
    <t>区間</t>
  </si>
  <si>
    <t>：繰上時間</t>
  </si>
  <si>
    <t>No</t>
  </si>
  <si>
    <t>通過記録</t>
  </si>
  <si>
    <t>１区</t>
  </si>
  <si>
    <t>２区</t>
  </si>
  <si>
    <t>３区</t>
  </si>
  <si>
    <t>４区</t>
  </si>
  <si>
    <t>５区</t>
  </si>
  <si>
    <t>通過記録</t>
  </si>
  <si>
    <t>第４区（２ｋｍ）　成績</t>
  </si>
  <si>
    <t>第５区（２ｋｍ）　成績</t>
  </si>
  <si>
    <t>※</t>
  </si>
  <si>
    <t>登録名簿（女子）</t>
  </si>
  <si>
    <t>オーダー一覧表（女子）</t>
  </si>
  <si>
    <t>分</t>
  </si>
  <si>
    <t>秒</t>
  </si>
  <si>
    <t>（</t>
  </si>
  <si>
    <t>名前</t>
  </si>
  <si>
    <t>の部分のみに、必要事項を記入してください。</t>
  </si>
  <si>
    <t>S</t>
  </si>
  <si>
    <t>F</t>
  </si>
  <si>
    <t>区間賞者数：</t>
  </si>
  <si>
    <t>１区</t>
  </si>
  <si>
    <t>２区</t>
  </si>
  <si>
    <t>３区</t>
  </si>
  <si>
    <t>４区</t>
  </si>
  <si>
    <t>５区</t>
  </si>
  <si>
    <t>結　果</t>
  </si>
  <si>
    <t>２区</t>
  </si>
  <si>
    <t>３区</t>
  </si>
  <si>
    <t>４区</t>
  </si>
  <si>
    <t>大会名</t>
  </si>
  <si>
    <t>日　時</t>
  </si>
  <si>
    <t>コース</t>
  </si>
  <si>
    <t>大会について入力</t>
  </si>
  <si>
    <t>※　これからは、必ず</t>
  </si>
  <si>
    <t/>
  </si>
  <si>
    <t>番号</t>
  </si>
  <si>
    <t>チーム名</t>
  </si>
  <si>
    <t>監督名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</si>
  <si>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</si>
  <si>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</si>
  <si>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</si>
  <si>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</si>
  <si>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</si>
  <si>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</si>
  <si>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</si>
  <si>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</si>
  <si>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大会記録の入力</t>
  </si>
  <si>
    <t>平成</t>
  </si>
  <si>
    <t>年度</t>
  </si>
  <si>
    <t>昭和</t>
  </si>
  <si>
    <t>平成</t>
  </si>
  <si>
    <t>区間記録</t>
  </si>
  <si>
    <t>１区</t>
  </si>
  <si>
    <t>５区</t>
  </si>
  <si>
    <t>）</t>
  </si>
  <si>
    <t>中学校</t>
  </si>
  <si>
    <t>次Ｓ</t>
  </si>
  <si>
    <t>区間</t>
  </si>
  <si>
    <t>※</t>
  </si>
  <si>
    <t>平成１９年１１月３日（土）　９時３０分スタート</t>
  </si>
  <si>
    <t>小竹町サイクリングロード（５区間：１１ｋｍ）</t>
  </si>
  <si>
    <t>筑豊地区中学校体育連盟・直鞍地区各市町村教育委員会</t>
  </si>
  <si>
    <t>後　援</t>
  </si>
  <si>
    <t>西日本新聞社</t>
  </si>
  <si>
    <t>直方第一</t>
  </si>
  <si>
    <t>直方第二</t>
  </si>
  <si>
    <t>直方第三</t>
  </si>
  <si>
    <t>若　　宮</t>
  </si>
  <si>
    <t>鞍手北</t>
  </si>
  <si>
    <t>水　　巻</t>
  </si>
  <si>
    <t>水巻南</t>
  </si>
  <si>
    <t>芦　　屋</t>
  </si>
  <si>
    <t>遠　　賀</t>
  </si>
  <si>
    <t>岡　　垣</t>
  </si>
  <si>
    <t>飯塚第一</t>
  </si>
  <si>
    <t>飯塚第二</t>
  </si>
  <si>
    <t>菰　　田</t>
  </si>
  <si>
    <t>二　　瀬</t>
  </si>
  <si>
    <t>幸　　袋</t>
  </si>
  <si>
    <t>碓　　井</t>
  </si>
  <si>
    <t>桂　　川</t>
  </si>
  <si>
    <t>穂波東</t>
  </si>
  <si>
    <t>北川　裕子</t>
  </si>
  <si>
    <t>吉竹　弘智</t>
  </si>
  <si>
    <t>吉柳　義雄</t>
  </si>
  <si>
    <t>秀島　淳一</t>
  </si>
  <si>
    <t>若　宮</t>
  </si>
  <si>
    <t>加来　華奈</t>
  </si>
  <si>
    <t>芦　屋</t>
  </si>
  <si>
    <t>野見山美保</t>
  </si>
  <si>
    <t>杉岡理佳子</t>
  </si>
  <si>
    <t>飯塚第一</t>
  </si>
  <si>
    <t>児玉　　姫</t>
  </si>
  <si>
    <t>直方第一</t>
  </si>
  <si>
    <t>古賀　優貴</t>
  </si>
  <si>
    <t>勾　金</t>
  </si>
  <si>
    <t>安永百合恵③</t>
  </si>
  <si>
    <t>神田　真愛②</t>
  </si>
  <si>
    <t>牧　　優奈②</t>
  </si>
  <si>
    <t>牧　奈都美②</t>
  </si>
  <si>
    <t>真隅　菜々②</t>
  </si>
  <si>
    <t>中川　未貴②</t>
  </si>
  <si>
    <t>安永明日香②</t>
  </si>
  <si>
    <t>原田　真美②</t>
  </si>
  <si>
    <t>野本　香澄</t>
  </si>
  <si>
    <t>１　区（３ｋｍ）</t>
  </si>
  <si>
    <t>２　区（２ｋｍ）</t>
  </si>
  <si>
    <t>３　区（２ｋｍ）</t>
  </si>
  <si>
    <t>４　区（２ｋｍ）</t>
  </si>
  <si>
    <t>５　区（２ｋｍ）</t>
  </si>
  <si>
    <t>矢本あかり①</t>
  </si>
  <si>
    <t>麻生　徳子</t>
  </si>
  <si>
    <t>加来　華奈③</t>
  </si>
  <si>
    <t>永野　瑞季②</t>
  </si>
  <si>
    <t>古海　新子②</t>
  </si>
  <si>
    <t>天賀　恵美②</t>
  </si>
  <si>
    <t>小川　貴恵②</t>
  </si>
  <si>
    <t>野田　怜花①</t>
  </si>
  <si>
    <t>梅谷　美咲①</t>
  </si>
  <si>
    <t>畠山　結①</t>
  </si>
  <si>
    <t>石橋　信之</t>
  </si>
  <si>
    <t>安倍　詩里②</t>
  </si>
  <si>
    <t>黒瀬百合奈②</t>
  </si>
  <si>
    <t>松井あゆみ②</t>
  </si>
  <si>
    <t>近藤　朱里①</t>
  </si>
  <si>
    <t>本河　真紀①</t>
  </si>
  <si>
    <t>大谷紗友理①</t>
  </si>
  <si>
    <t>半田　典子①</t>
  </si>
  <si>
    <t>永山野乃花①</t>
  </si>
  <si>
    <t>金　田</t>
  </si>
  <si>
    <t>池　尻</t>
  </si>
  <si>
    <t>　赤</t>
  </si>
  <si>
    <t>鷹　峰</t>
  </si>
  <si>
    <t>竹下　洋二</t>
  </si>
  <si>
    <t>野田　遥③</t>
  </si>
  <si>
    <t>川﨑　史子③</t>
  </si>
  <si>
    <t>田中　千尋③</t>
  </si>
  <si>
    <t>川手　理子①</t>
  </si>
  <si>
    <t>山下　綾香①</t>
  </si>
  <si>
    <t>松岡　静菜①</t>
  </si>
  <si>
    <t>佐藤　正弘</t>
  </si>
  <si>
    <t>高木　美保③</t>
  </si>
  <si>
    <t>河野　早夏③</t>
  </si>
  <si>
    <t>高木　柚美②</t>
  </si>
  <si>
    <t>藤本　美咲②</t>
  </si>
  <si>
    <t>小田　　葵②</t>
  </si>
  <si>
    <t>古井　理子②</t>
  </si>
  <si>
    <t>能津　叶衣②</t>
  </si>
  <si>
    <t>田村　香奈子①</t>
  </si>
  <si>
    <t>大田　和美</t>
  </si>
  <si>
    <t>吉永　桃子①</t>
  </si>
  <si>
    <t>河野　歩②</t>
  </si>
  <si>
    <t>土橋　美咲②</t>
  </si>
  <si>
    <t>長尾　祐希①</t>
  </si>
  <si>
    <t>入江　朋①</t>
  </si>
  <si>
    <t>白神　香奈①</t>
  </si>
  <si>
    <t>吉田　浩昭</t>
  </si>
  <si>
    <t>藤野　　愛②</t>
  </si>
  <si>
    <t>坂本　千晶②</t>
  </si>
  <si>
    <t>則松　千博②</t>
  </si>
  <si>
    <t>大西　友紀②</t>
  </si>
  <si>
    <t>赤星　果歩①</t>
  </si>
  <si>
    <t>福田　杏奈①</t>
  </si>
  <si>
    <t>深野　月歩①</t>
  </si>
  <si>
    <t>三浦　風弥</t>
  </si>
  <si>
    <t>野見山萌子②</t>
  </si>
  <si>
    <t>黒河　千尋②</t>
  </si>
  <si>
    <t>松田　由美①</t>
  </si>
  <si>
    <t>前大舛美紀①</t>
  </si>
  <si>
    <t>森山　麗奈①</t>
  </si>
  <si>
    <t>米澤実乃里①</t>
  </si>
  <si>
    <t>梅本　有希①</t>
  </si>
  <si>
    <t>田中　憲吾</t>
  </si>
  <si>
    <t>西村　奈央②</t>
  </si>
  <si>
    <t>白澤優里枝②</t>
  </si>
  <si>
    <t>藤川　千夏②</t>
  </si>
  <si>
    <t>伊藤　史乃①</t>
  </si>
  <si>
    <t>井上由美子①</t>
  </si>
  <si>
    <t>加来美紗樹①</t>
  </si>
  <si>
    <t>伊藤　美梨①</t>
  </si>
  <si>
    <t>山本　高司</t>
  </si>
  <si>
    <t>富田　咲慧③</t>
  </si>
  <si>
    <t>國分沙耶加②</t>
  </si>
  <si>
    <t>石橋　奈央②</t>
  </si>
  <si>
    <t>松尾　知穂①</t>
  </si>
  <si>
    <t>間　美早紀①</t>
  </si>
  <si>
    <t>西田　早希①</t>
  </si>
  <si>
    <t>鮫島　志乃①</t>
  </si>
  <si>
    <t>薗田　優花②</t>
  </si>
  <si>
    <t>山田　　葵①</t>
  </si>
  <si>
    <t>吉田あかね①</t>
  </si>
  <si>
    <t>石村　愛里①</t>
  </si>
  <si>
    <t>飯田　　歩③</t>
  </si>
  <si>
    <t>小田　沙織②</t>
  </si>
  <si>
    <t>副田　桃子①</t>
  </si>
  <si>
    <t>河内亜依美①</t>
  </si>
  <si>
    <t>近藤　　愛①</t>
  </si>
  <si>
    <t>岩本　泰幸</t>
  </si>
  <si>
    <t>須藤　夏帆②</t>
  </si>
  <si>
    <t>柴田　春奈②</t>
  </si>
  <si>
    <t>松田　彩奈②</t>
  </si>
  <si>
    <t>中林　　恵②</t>
  </si>
  <si>
    <t>佐藤玖瑠未①</t>
  </si>
  <si>
    <t>高良　優衣①</t>
  </si>
  <si>
    <t>山田　優子①</t>
  </si>
  <si>
    <t>山田　綾乃①</t>
  </si>
  <si>
    <t>林田　奈々③</t>
  </si>
  <si>
    <t>森本　桜花③</t>
  </si>
  <si>
    <t>田中　千愛③</t>
  </si>
  <si>
    <t>鶴園美寿々②</t>
  </si>
  <si>
    <t>永嶋　咲花②</t>
  </si>
  <si>
    <t>宮本みどり②</t>
  </si>
  <si>
    <t>徳永めぐみ②</t>
  </si>
  <si>
    <t>後藤　加奈①</t>
  </si>
  <si>
    <t>廣渡　義彦</t>
  </si>
  <si>
    <t>梶原　千愛②</t>
  </si>
  <si>
    <t>日高　歩美①</t>
  </si>
  <si>
    <t>三橋　舞子①</t>
  </si>
  <si>
    <t>森田　若葉②</t>
  </si>
  <si>
    <t>岩本　栄里①</t>
  </si>
  <si>
    <t>松本　詩歩①</t>
  </si>
  <si>
    <t>上村麻由子②</t>
  </si>
  <si>
    <t>小路　萌子③</t>
  </si>
  <si>
    <t>武田　倫明</t>
  </si>
  <si>
    <t>栗林　紗良③</t>
  </si>
  <si>
    <t>松浦　祐伽③</t>
  </si>
  <si>
    <t>丸山　梨沙①</t>
  </si>
  <si>
    <t>西村　綾乃①</t>
  </si>
  <si>
    <t>奥野　舞香③</t>
  </si>
  <si>
    <t>神代　英恵①</t>
  </si>
  <si>
    <t>井上　　明</t>
  </si>
  <si>
    <t>出口　佳愛②</t>
  </si>
  <si>
    <t>松宮　由実②</t>
  </si>
  <si>
    <t>田子森千晶②</t>
  </si>
  <si>
    <t>田子森有里②</t>
  </si>
  <si>
    <t>渋谷　奈央②</t>
  </si>
  <si>
    <t>仲道　紅寧②</t>
  </si>
  <si>
    <t>吉柳　涼香②</t>
  </si>
  <si>
    <t>塩川　恵美①</t>
  </si>
  <si>
    <t>山上　紀恵</t>
  </si>
  <si>
    <t>山口　美樹②</t>
  </si>
  <si>
    <t>井上　和香①</t>
  </si>
  <si>
    <t>田代さくら①</t>
  </si>
  <si>
    <t>中村真由美①</t>
  </si>
  <si>
    <t>川端　菜月②</t>
  </si>
  <si>
    <t>石井佳奈枝</t>
  </si>
  <si>
    <t>森 由貴子③</t>
  </si>
  <si>
    <t>原田明日香②</t>
  </si>
  <si>
    <t>畑中佳菜子③</t>
  </si>
  <si>
    <t>大塚　忠生</t>
  </si>
  <si>
    <t>中村　優里③</t>
  </si>
  <si>
    <t>鹿毛　晴香③</t>
  </si>
  <si>
    <t>福田　夏乃③</t>
  </si>
  <si>
    <t>佐藤　茉里③</t>
  </si>
  <si>
    <t>古屋　　悠③</t>
  </si>
  <si>
    <t>嘉藤姫花里①</t>
  </si>
  <si>
    <t>水摩菜々美③</t>
  </si>
  <si>
    <t>守山　早紀②</t>
  </si>
  <si>
    <t>三宅　　黎②</t>
  </si>
  <si>
    <t>筒井万生佳①</t>
  </si>
  <si>
    <t>武内美沙紀①</t>
  </si>
  <si>
    <t>白石　　遥①</t>
  </si>
  <si>
    <t>梶栗　美希①</t>
  </si>
  <si>
    <t>藤井　隆史</t>
  </si>
  <si>
    <t>岩元　優希②</t>
  </si>
  <si>
    <t>原中　晴菜②</t>
  </si>
  <si>
    <t>日高　咲②</t>
  </si>
  <si>
    <t>辻岡　真理②</t>
  </si>
  <si>
    <t>大庭　恵美①</t>
  </si>
  <si>
    <t>宮崎　瑶子③</t>
  </si>
  <si>
    <t>河崎　恵子③</t>
  </si>
  <si>
    <t>中野　寛子③</t>
  </si>
  <si>
    <t>阿部伊都貴</t>
  </si>
  <si>
    <t>鶴野　悠香③</t>
  </si>
  <si>
    <t>坂口　里歩②</t>
  </si>
  <si>
    <t>小畑　春香②</t>
  </si>
  <si>
    <t>鶴野明日香②</t>
  </si>
  <si>
    <t>池田　愛未②</t>
  </si>
  <si>
    <t>柏木有里愛①</t>
  </si>
  <si>
    <t>磯野　　葵①</t>
  </si>
  <si>
    <t>向井あかり①</t>
  </si>
  <si>
    <t>中村　未來②</t>
  </si>
  <si>
    <t>田中　裕子③</t>
  </si>
  <si>
    <t>村上　阿彌②</t>
  </si>
  <si>
    <t>山崎歩美②</t>
  </si>
  <si>
    <t>藤木愛美②</t>
  </si>
  <si>
    <t>中野　庸子①</t>
  </si>
  <si>
    <t>大場　あかり①</t>
  </si>
  <si>
    <t>伊藤　俊哉</t>
  </si>
  <si>
    <t>德重　彩香②</t>
  </si>
  <si>
    <t>平成１９年度　筑豊地区中学校　駅伝競走大会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</si>
</sst>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20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b/>
      <sz val="14"/>
      <name val="中ゴシックＢＢＢ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6.75"/>
      <name val="リュウミンライト−ＫＬ"/>
      <family val="3"/>
    </font>
    <font>
      <sz val="17"/>
      <name val="リュウミンライト−ＫＬ"/>
      <family val="3"/>
    </font>
    <font>
      <sz val="10.25"/>
      <name val="リュウミンライト−ＫＬ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5" xfId="0" applyNumberFormat="1" applyFont="1" applyFill="1" applyBorder="1" applyAlignment="1">
      <alignment horizontal="right" vertical="center"/>
    </xf>
    <xf numFmtId="21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21" fontId="4" fillId="0" borderId="9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righ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86" fontId="4" fillId="0" borderId="2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3" xfId="21" applyFont="1" applyFill="1" applyBorder="1" applyAlignment="1">
      <alignment horizontal="center" vertical="center"/>
      <protection/>
    </xf>
    <xf numFmtId="0" fontId="19" fillId="2" borderId="1" xfId="21" applyFont="1" applyFill="1" applyBorder="1" applyAlignment="1">
      <alignment horizontal="center" vertical="center"/>
      <protection/>
    </xf>
    <xf numFmtId="0" fontId="19" fillId="2" borderId="43" xfId="20" applyFont="1" applyFill="1" applyBorder="1" applyAlignment="1">
      <alignment horizontal="center" vertical="center"/>
      <protection/>
    </xf>
    <xf numFmtId="0" fontId="19" fillId="2" borderId="0" xfId="0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2" borderId="47" xfId="20" applyFont="1" applyFill="1" applyBorder="1" applyAlignment="1">
      <alignment horizontal="center" vertical="center"/>
      <protection/>
    </xf>
    <xf numFmtId="0" fontId="19" fillId="2" borderId="48" xfId="20" applyFont="1" applyFill="1" applyBorder="1" applyAlignment="1">
      <alignment horizontal="center" vertical="center"/>
      <protection/>
    </xf>
    <xf numFmtId="0" fontId="19" fillId="2" borderId="49" xfId="20" applyFont="1" applyFill="1" applyBorder="1" applyAlignment="1">
      <alignment horizontal="center" vertical="center"/>
      <protection/>
    </xf>
    <xf numFmtId="0" fontId="19" fillId="2" borderId="44" xfId="20" applyFont="1" applyFill="1" applyBorder="1" applyAlignment="1">
      <alignment horizontal="center" vertical="center"/>
      <protection/>
    </xf>
    <xf numFmtId="0" fontId="19" fillId="2" borderId="45" xfId="20" applyFont="1" applyFill="1" applyBorder="1" applyAlignment="1">
      <alignment horizontal="center" vertical="center"/>
      <protection/>
    </xf>
    <xf numFmtId="0" fontId="19" fillId="2" borderId="46" xfId="20" applyFont="1" applyFill="1" applyBorder="1" applyAlignment="1">
      <alignment horizontal="center" vertical="center"/>
      <protection/>
    </xf>
    <xf numFmtId="0" fontId="19" fillId="2" borderId="5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85" fontId="0" fillId="0" borderId="6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left" vertical="center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'順位'!$I$2</c:f>
              <c:strCache>
                <c:ptCount val="1"/>
                <c:pt idx="0">
                  <c:v>直方第二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'順位'!$J$2:$N$2</c:f>
              <c:numCach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'順位'!$I$3</c:f>
              <c:strCache>
                <c:ptCount val="1"/>
                <c:pt idx="0">
                  <c:v>若　　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'順位'!$J$3:$N$3</c:f>
              <c:numCache>
                <c:ptCount val="5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'順位'!$I$4</c:f>
              <c:strCache>
                <c:ptCount val="1"/>
                <c:pt idx="0">
                  <c:v>芦　　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'順位'!$J$4:$N$4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'順位'!$I$5</c:f>
              <c:strCache>
                <c:ptCount val="1"/>
                <c:pt idx="0">
                  <c:v>二　　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'順位'!$J$5:$N$5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'順位'!$I$6</c:f>
              <c:strCache>
                <c:ptCount val="1"/>
                <c:pt idx="0">
                  <c:v>飯塚第二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'順位'!$J$6:$N$6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'順位'!$I$7</c:f>
              <c:strCache>
                <c:ptCount val="1"/>
                <c:pt idx="0">
                  <c:v>桂　　川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'順位'!$J$7:$N$7</c:f>
              <c:numCache>
                <c:ptCount val="5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'順位'!$I$8</c:f>
              <c:strCache>
                <c:ptCount val="1"/>
                <c:pt idx="0">
                  <c:v>水巻南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'順位'!$J$8:$N$8</c:f>
              <c:numCache>
                <c:ptCount val="5"/>
                <c:pt idx="0">
                  <c:v>16</c:v>
                </c:pt>
                <c:pt idx="1">
                  <c:v>13</c:v>
                </c:pt>
                <c:pt idx="2">
                  <c:v>9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'順位'!$I$9</c:f>
              <c:strCache>
                <c:ptCount val="1"/>
                <c:pt idx="0">
                  <c:v>碓　　井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'順位'!$J$9:$N$9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'順位'!$I$10</c:f>
              <c:strCache>
                <c:ptCount val="1"/>
                <c:pt idx="0">
                  <c:v>遠　　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'順位'!$J$10:$N$10</c:f>
              <c:numCache>
                <c:ptCount val="5"/>
                <c:pt idx="0">
                  <c:v>13</c:v>
                </c:pt>
                <c:pt idx="1">
                  <c:v>15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'順位'!$I$11</c:f>
              <c:strCache>
                <c:ptCount val="1"/>
                <c:pt idx="0">
                  <c:v>池　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'順位'!$J$11:$N$11</c:f>
              <c:numCache>
                <c:ptCount val="5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'順位'!$I$12</c:f>
              <c:strCache>
                <c:ptCount val="1"/>
                <c:pt idx="0">
                  <c:v>菰　　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'順位'!$J$12:$N$12</c:f>
              <c:numCache>
                <c:ptCount val="5"/>
                <c:pt idx="0">
                  <c:v>19</c:v>
                </c:pt>
                <c:pt idx="1">
                  <c:v>17</c:v>
                </c:pt>
                <c:pt idx="2">
                  <c:v>17</c:v>
                </c:pt>
                <c:pt idx="3">
                  <c:v>15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'順位'!$I$13</c:f>
              <c:strCache>
                <c:ptCount val="1"/>
                <c:pt idx="0">
                  <c:v>水　　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'順位'!$J$13:$N$13</c:f>
              <c:numCache>
                <c:ptCount val="5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10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'順位'!$I$14</c:f>
              <c:strCache>
                <c:ptCount val="1"/>
                <c:pt idx="0">
                  <c:v>穂波東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'順位'!$J$14:$N$14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'順位'!$I$15</c:f>
              <c:strCache>
                <c:ptCount val="1"/>
                <c:pt idx="0">
                  <c:v>飯塚第一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'順位'!$J$15:$N$15</c:f>
              <c:numCache>
                <c:ptCount val="5"/>
                <c:pt idx="0">
                  <c:v>17</c:v>
                </c:pt>
                <c:pt idx="1">
                  <c:v>16</c:v>
                </c:pt>
                <c:pt idx="2">
                  <c:v>16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'順位'!$I$16</c:f>
              <c:strCache>
                <c:ptCount val="1"/>
                <c:pt idx="0">
                  <c:v>幸　　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'順位'!$J$16:$N$16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13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'順位'!$I$17</c:f>
              <c:strCache>
                <c:ptCount val="1"/>
                <c:pt idx="0">
                  <c:v>直方第三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'順位'!$J$17:$N$17</c:f>
              <c:numCache>
                <c:ptCount val="5"/>
                <c:pt idx="0">
                  <c:v>18</c:v>
                </c:pt>
                <c:pt idx="1">
                  <c:v>19</c:v>
                </c:pt>
                <c:pt idx="2">
                  <c:v>18</c:v>
                </c:pt>
                <c:pt idx="3">
                  <c:v>18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'順位'!$I$18</c:f>
              <c:strCache>
                <c:ptCount val="1"/>
                <c:pt idx="0">
                  <c:v>直方第一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'順位'!$J$18:$N$18</c:f>
              <c:numCache>
                <c:ptCount val="5"/>
                <c:pt idx="0">
                  <c:v>7</c:v>
                </c:pt>
                <c:pt idx="1">
                  <c:v>14</c:v>
                </c:pt>
                <c:pt idx="2">
                  <c:v>13</c:v>
                </c:pt>
                <c:pt idx="3">
                  <c:v>16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'順位'!$I$19</c:f>
              <c:strCache>
                <c:ptCount val="1"/>
                <c:pt idx="0">
                  <c:v>岡　　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'順位'!$J$19:$N$19</c:f>
              <c:numCache>
                <c:ptCount val="5"/>
                <c:pt idx="0">
                  <c:v>15</c:v>
                </c:pt>
                <c:pt idx="1">
                  <c:v>18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'順位'!$I$20</c:f>
              <c:strCache>
                <c:ptCount val="1"/>
                <c:pt idx="0">
                  <c:v>　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'順位'!$J$20:$N$20</c:f>
              <c:numCache>
                <c:ptCount val="5"/>
                <c:pt idx="0">
                  <c:v>11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'順位'!$I$21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'順位'!$J$21:$N$21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'順位'!$I$22</c:f>
              <c:strCache>
                <c:ptCount val="1"/>
                <c:pt idx="0">
                  <c:v>金　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'順位'!$J$22:$N$22</c:f>
              <c:numCache>
                <c:ptCount val="5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'順位'!$I$23</c:f>
              <c:strCache>
                <c:ptCount val="1"/>
                <c:pt idx="0">
                  <c:v>鷹　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'順位'!$J$23:$N$23</c:f>
              <c:numCache>
                <c:ptCount val="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'順位'!$I$24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'順位'!$J$24:$N$24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'順位'!$I$25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'順位'!$J$25:$N$25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'順位'!$I$26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'順位'!$J$26:$N$26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47958255"/>
        <c:axId val="28971112"/>
      </c:lineChart>
      <c:catAx>
        <c:axId val="4795825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28971112"/>
        <c:crosses val="autoZero"/>
        <c:auto val="1"/>
        <c:lblOffset val="100"/>
        <c:noMultiLvlLbl val="0"/>
      </c:catAx>
      <c:valAx>
        <c:axId val="28971112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7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47958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28575</xdr:rowOff>
    </xdr:from>
    <xdr:to>
      <xdr:col>11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00100" y="1057275"/>
        <a:ext cx="10620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workbookViewId="0" topLeftCell="A1">
      <selection activeCell="C8" sqref="C8:R8"/>
    </sheetView>
  </sheetViews>
  <sheetFormatPr defaultColWidth="8.796875" defaultRowHeight="15"/>
  <cols>
    <col min="1" max="1" width="2.69921875" style="81" customWidth="1"/>
    <col min="2" max="2" width="7.69921875" style="80" customWidth="1"/>
    <col min="3" max="3" width="2.69921875" style="80" customWidth="1"/>
    <col min="4" max="5" width="4.69921875" style="80" customWidth="1"/>
    <col min="6" max="6" width="6" style="80" customWidth="1"/>
    <col min="7" max="7" width="2.69921875" style="80" customWidth="1"/>
    <col min="8" max="8" width="6" style="80" customWidth="1"/>
    <col min="9" max="9" width="2.69921875" style="80" customWidth="1"/>
    <col min="10" max="10" width="6.69921875" style="80" customWidth="1"/>
    <col min="11" max="11" width="6" style="80" customWidth="1"/>
    <col min="12" max="13" width="6.69921875" style="80" customWidth="1"/>
    <col min="14" max="14" width="16.69921875" style="80" customWidth="1"/>
    <col min="15" max="15" width="6" style="80" customWidth="1"/>
    <col min="16" max="16" width="8.69921875" style="80" customWidth="1"/>
    <col min="17" max="17" width="1.69921875" style="80" customWidth="1"/>
    <col min="18" max="16384" width="6" style="80" customWidth="1"/>
  </cols>
  <sheetData>
    <row r="1" ht="14.25">
      <c r="A1" s="80"/>
    </row>
    <row r="2" spans="1:12" ht="14.25">
      <c r="A2" s="95" t="s">
        <v>58</v>
      </c>
      <c r="B2" s="95"/>
      <c r="C2" s="95"/>
      <c r="D2" s="95"/>
      <c r="E2" s="96"/>
      <c r="F2" s="95" t="s">
        <v>41</v>
      </c>
      <c r="G2" s="95"/>
      <c r="H2" s="95"/>
      <c r="I2" s="95"/>
      <c r="J2" s="95"/>
      <c r="K2" s="95"/>
      <c r="L2" s="95"/>
    </row>
    <row r="3" ht="14.25">
      <c r="A3" s="80"/>
    </row>
    <row r="4" ht="14.25">
      <c r="A4" s="80"/>
    </row>
    <row r="5" spans="1:2" s="94" customFormat="1" ht="14.25">
      <c r="A5" s="93">
        <v>1</v>
      </c>
      <c r="B5" s="94" t="s">
        <v>57</v>
      </c>
    </row>
    <row r="7" spans="2:18" ht="24.75" customHeight="1">
      <c r="B7" s="82" t="s">
        <v>54</v>
      </c>
      <c r="C7" s="154" t="s">
        <v>315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</row>
    <row r="8" spans="2:18" ht="24.75" customHeight="1">
      <c r="B8" s="82" t="s">
        <v>55</v>
      </c>
      <c r="C8" s="154" t="s">
        <v>84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</row>
    <row r="9" spans="2:18" ht="24.75" customHeight="1">
      <c r="B9" s="82" t="s">
        <v>56</v>
      </c>
      <c r="C9" s="154" t="s">
        <v>85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</row>
    <row r="10" spans="2:18" ht="24.75" customHeight="1">
      <c r="B10" s="82" t="s">
        <v>5</v>
      </c>
      <c r="C10" s="154" t="s">
        <v>86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</row>
    <row r="11" spans="2:18" ht="24.75" customHeight="1">
      <c r="B11" s="82" t="s">
        <v>87</v>
      </c>
      <c r="C11" s="154" t="s">
        <v>88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</row>
    <row r="14" spans="1:2" s="94" customFormat="1" ht="14.25">
      <c r="A14" s="93">
        <v>2</v>
      </c>
      <c r="B14" s="94" t="s">
        <v>71</v>
      </c>
    </row>
    <row r="16" spans="2:21" ht="24.75" customHeight="1">
      <c r="B16" s="80" t="s">
        <v>7</v>
      </c>
      <c r="D16" s="104">
        <v>0</v>
      </c>
      <c r="E16" s="80" t="s">
        <v>8</v>
      </c>
      <c r="F16" s="104">
        <v>40</v>
      </c>
      <c r="G16" s="80" t="s">
        <v>37</v>
      </c>
      <c r="H16" s="104">
        <v>54</v>
      </c>
      <c r="I16" s="80" t="s">
        <v>38</v>
      </c>
      <c r="J16" s="83" t="s">
        <v>72</v>
      </c>
      <c r="K16" s="104">
        <v>15</v>
      </c>
      <c r="L16" s="80" t="s">
        <v>73</v>
      </c>
      <c r="O16" s="84" t="s">
        <v>39</v>
      </c>
      <c r="P16" s="25" t="s">
        <v>111</v>
      </c>
      <c r="Q16" s="85" t="s">
        <v>79</v>
      </c>
      <c r="R16" s="85" t="s">
        <v>80</v>
      </c>
      <c r="U16" s="89">
        <f>D16*3600+F16*60+H16</f>
        <v>2454</v>
      </c>
    </row>
    <row r="18" spans="2:18" ht="24.75" customHeight="1">
      <c r="B18" s="80" t="s">
        <v>76</v>
      </c>
      <c r="D18" s="156" t="s">
        <v>77</v>
      </c>
      <c r="E18" s="157"/>
      <c r="F18" s="24">
        <v>10</v>
      </c>
      <c r="G18" s="86" t="s">
        <v>37</v>
      </c>
      <c r="H18" s="24">
        <v>5</v>
      </c>
      <c r="I18" s="86" t="s">
        <v>38</v>
      </c>
      <c r="J18" s="87" t="s">
        <v>75</v>
      </c>
      <c r="K18" s="24">
        <v>15</v>
      </c>
      <c r="L18" s="86" t="s">
        <v>73</v>
      </c>
      <c r="M18" s="87" t="s">
        <v>40</v>
      </c>
      <c r="N18" s="24" t="s">
        <v>114</v>
      </c>
      <c r="O18" s="87" t="s">
        <v>39</v>
      </c>
      <c r="P18" s="24" t="s">
        <v>111</v>
      </c>
      <c r="Q18" s="86" t="s">
        <v>79</v>
      </c>
      <c r="R18" s="88" t="s">
        <v>80</v>
      </c>
    </row>
    <row r="19" spans="4:18" ht="24.75" customHeight="1">
      <c r="D19" s="156" t="s">
        <v>51</v>
      </c>
      <c r="E19" s="157"/>
      <c r="F19" s="24">
        <v>6</v>
      </c>
      <c r="G19" s="86" t="s">
        <v>37</v>
      </c>
      <c r="H19" s="24">
        <v>54</v>
      </c>
      <c r="I19" s="86" t="s">
        <v>38</v>
      </c>
      <c r="J19" s="87" t="s">
        <v>75</v>
      </c>
      <c r="K19" s="24">
        <v>18</v>
      </c>
      <c r="L19" s="86" t="s">
        <v>73</v>
      </c>
      <c r="M19" s="87" t="s">
        <v>40</v>
      </c>
      <c r="N19" s="24" t="s">
        <v>112</v>
      </c>
      <c r="O19" s="87" t="s">
        <v>39</v>
      </c>
      <c r="P19" s="24" t="s">
        <v>113</v>
      </c>
      <c r="Q19" s="86" t="s">
        <v>79</v>
      </c>
      <c r="R19" s="88" t="s">
        <v>80</v>
      </c>
    </row>
    <row r="20" spans="4:18" ht="24.75" customHeight="1">
      <c r="D20" s="156" t="s">
        <v>52</v>
      </c>
      <c r="E20" s="157"/>
      <c r="F20" s="24">
        <v>7</v>
      </c>
      <c r="G20" s="86" t="s">
        <v>37</v>
      </c>
      <c r="H20" s="24">
        <v>23</v>
      </c>
      <c r="I20" s="86" t="s">
        <v>38</v>
      </c>
      <c r="J20" s="87" t="s">
        <v>74</v>
      </c>
      <c r="K20" s="24">
        <v>15</v>
      </c>
      <c r="L20" s="86" t="s">
        <v>73</v>
      </c>
      <c r="M20" s="87" t="s">
        <v>40</v>
      </c>
      <c r="N20" s="24" t="s">
        <v>115</v>
      </c>
      <c r="O20" s="87" t="s">
        <v>39</v>
      </c>
      <c r="P20" s="24" t="s">
        <v>116</v>
      </c>
      <c r="Q20" s="86" t="s">
        <v>79</v>
      </c>
      <c r="R20" s="88" t="s">
        <v>80</v>
      </c>
    </row>
    <row r="21" spans="4:18" ht="24.75" customHeight="1">
      <c r="D21" s="156" t="s">
        <v>53</v>
      </c>
      <c r="E21" s="157"/>
      <c r="F21" s="24">
        <v>7</v>
      </c>
      <c r="G21" s="86" t="s">
        <v>37</v>
      </c>
      <c r="H21" s="24">
        <v>29</v>
      </c>
      <c r="I21" s="86" t="s">
        <v>38</v>
      </c>
      <c r="J21" s="87" t="s">
        <v>74</v>
      </c>
      <c r="K21" s="24">
        <v>15</v>
      </c>
      <c r="L21" s="86" t="s">
        <v>73</v>
      </c>
      <c r="M21" s="87" t="s">
        <v>40</v>
      </c>
      <c r="N21" s="24" t="s">
        <v>117</v>
      </c>
      <c r="O21" s="87" t="s">
        <v>39</v>
      </c>
      <c r="P21" s="24" t="s">
        <v>118</v>
      </c>
      <c r="Q21" s="86" t="s">
        <v>79</v>
      </c>
      <c r="R21" s="88" t="s">
        <v>80</v>
      </c>
    </row>
    <row r="22" spans="4:18" ht="24.75" customHeight="1">
      <c r="D22" s="156" t="s">
        <v>78</v>
      </c>
      <c r="E22" s="157"/>
      <c r="F22" s="24">
        <v>7</v>
      </c>
      <c r="G22" s="86" t="s">
        <v>37</v>
      </c>
      <c r="H22" s="24">
        <v>8</v>
      </c>
      <c r="I22" s="86" t="s">
        <v>38</v>
      </c>
      <c r="J22" s="87" t="s">
        <v>75</v>
      </c>
      <c r="K22" s="24">
        <v>17</v>
      </c>
      <c r="L22" s="86" t="s">
        <v>73</v>
      </c>
      <c r="M22" s="87" t="s">
        <v>40</v>
      </c>
      <c r="N22" s="24" t="s">
        <v>119</v>
      </c>
      <c r="O22" s="87" t="s">
        <v>39</v>
      </c>
      <c r="P22" s="24" t="s">
        <v>120</v>
      </c>
      <c r="Q22" s="86" t="s">
        <v>79</v>
      </c>
      <c r="R22" s="88" t="s">
        <v>80</v>
      </c>
    </row>
  </sheetData>
  <mergeCells count="10">
    <mergeCell ref="C11:R11"/>
    <mergeCell ref="D21:E21"/>
    <mergeCell ref="D22:E22"/>
    <mergeCell ref="D18:E18"/>
    <mergeCell ref="D19:E19"/>
    <mergeCell ref="D20:E20"/>
    <mergeCell ref="C7:R7"/>
    <mergeCell ref="C8:R8"/>
    <mergeCell ref="C9:R9"/>
    <mergeCell ref="C10:R1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F25">
      <selection activeCell="M32" sqref="M32"/>
    </sheetView>
  </sheetViews>
  <sheetFormatPr defaultColWidth="8.796875" defaultRowHeight="15"/>
  <cols>
    <col min="1" max="1" width="4.69921875" style="117" customWidth="1"/>
    <col min="2" max="2" width="13.59765625" style="111" customWidth="1"/>
    <col min="3" max="10" width="10.69921875" style="111" customWidth="1"/>
    <col min="11" max="11" width="7.3984375" style="111" customWidth="1"/>
    <col min="12" max="12" width="14.69921875" style="111" customWidth="1"/>
    <col min="13" max="13" width="8.69921875" style="111" customWidth="1"/>
    <col min="14" max="16384" width="10.69921875" style="111" customWidth="1"/>
  </cols>
  <sheetData>
    <row r="1" spans="1:8" s="108" customFormat="1" ht="18" thickBot="1">
      <c r="A1" s="115"/>
      <c r="B1" s="191" t="str">
        <f>'一覧表'!B1</f>
        <v>平成１９年度　筑豊地区中学校　駅伝競走大会</v>
      </c>
      <c r="C1" s="191"/>
      <c r="D1" s="191"/>
      <c r="E1" s="191"/>
      <c r="F1" s="191"/>
      <c r="G1" s="191"/>
      <c r="H1" s="191"/>
    </row>
    <row r="2" s="92" customFormat="1" ht="15" thickTop="1">
      <c r="A2" s="91"/>
    </row>
    <row r="3" spans="1:3" s="109" customFormat="1" ht="12">
      <c r="A3" s="116"/>
      <c r="B3" s="110" t="str">
        <f>'一覧表'!B3</f>
        <v>日　時</v>
      </c>
      <c r="C3" s="109" t="str">
        <f>'一覧表'!C3</f>
        <v>平成１９年１１月３日（土）　９時３０分スタート</v>
      </c>
    </row>
    <row r="4" spans="1:3" s="109" customFormat="1" ht="12">
      <c r="A4" s="116"/>
      <c r="B4" s="110" t="str">
        <f>'一覧表'!B4</f>
        <v>コース</v>
      </c>
      <c r="C4" s="109" t="str">
        <f>'一覧表'!C4</f>
        <v>小竹町サイクリングロード（５区間：１１ｋｍ）</v>
      </c>
    </row>
    <row r="5" spans="1:3" s="109" customFormat="1" ht="12">
      <c r="A5" s="116"/>
      <c r="B5" s="110" t="str">
        <f>'一覧表'!B5</f>
        <v>主　催</v>
      </c>
      <c r="C5" s="109" t="str">
        <f>'一覧表'!C5</f>
        <v>筑豊地区中学校体育連盟・直鞍地区各市町村教育委員会</v>
      </c>
    </row>
    <row r="6" spans="1:3" s="109" customFormat="1" ht="12">
      <c r="A6" s="116"/>
      <c r="B6" s="110" t="str">
        <f>'一覧表'!B6</f>
        <v>主　管</v>
      </c>
      <c r="C6" s="109" t="str">
        <f>'一覧表'!C6</f>
        <v>西日本新聞社</v>
      </c>
    </row>
    <row r="8" spans="1:13" ht="16.5" customHeight="1">
      <c r="A8" s="118">
        <v>1</v>
      </c>
      <c r="B8" s="122" t="str">
        <f>INDEX('１区'!O$4:O$28,MATCH(A8,'１区'!R$4:R$28,0),1)</f>
        <v>芦　　屋</v>
      </c>
      <c r="C8" s="112"/>
      <c r="D8" s="112"/>
      <c r="E8" s="112"/>
      <c r="F8" s="112"/>
      <c r="G8" s="112"/>
      <c r="H8" s="112"/>
      <c r="I8" s="112"/>
      <c r="J8" s="112"/>
      <c r="K8" s="112"/>
      <c r="L8" s="125" t="str">
        <f>'順位'!I2</f>
        <v>直方第二</v>
      </c>
      <c r="M8" s="119" t="str">
        <f>INDEX('５区'!Q$4:Q$28,MATCH(A8,'５区'!R$4:R$28,0),1)</f>
        <v>0:41:20</v>
      </c>
    </row>
    <row r="9" spans="1:13" ht="16.5" customHeight="1">
      <c r="A9" s="118">
        <v>2</v>
      </c>
      <c r="B9" s="123" t="str">
        <f>INDEX('１区'!O$4:O$28,MATCH(A9,'１区'!R$4:R$28,0),1)</f>
        <v>二　　瀬</v>
      </c>
      <c r="C9" s="113"/>
      <c r="D9" s="113"/>
      <c r="E9" s="113"/>
      <c r="F9" s="113"/>
      <c r="G9" s="113"/>
      <c r="H9" s="113"/>
      <c r="I9" s="113"/>
      <c r="J9" s="113"/>
      <c r="K9" s="113"/>
      <c r="L9" s="126" t="str">
        <f>'順位'!I3</f>
        <v>若　　宮</v>
      </c>
      <c r="M9" s="120" t="str">
        <f>INDEX('５区'!Q$4:Q$28,MATCH(A9,'５区'!R$4:R$28,0),1)</f>
        <v>0:42:22</v>
      </c>
    </row>
    <row r="10" spans="1:13" ht="16.5" customHeight="1">
      <c r="A10" s="118">
        <v>3</v>
      </c>
      <c r="B10" s="123" t="str">
        <f>INDEX('１区'!O$4:O$28,MATCH(A10,'１区'!R$4:R$28,0),1)</f>
        <v>直方第二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26" t="str">
        <f>'順位'!I4</f>
        <v>芦　　屋</v>
      </c>
      <c r="M10" s="120" t="str">
        <f>INDEX('５区'!Q$4:Q$28,MATCH(A10,'５区'!R$4:R$28,0),1)</f>
        <v>0:42:25</v>
      </c>
    </row>
    <row r="11" spans="1:13" ht="16.5" customHeight="1">
      <c r="A11" s="118">
        <v>4</v>
      </c>
      <c r="B11" s="123" t="str">
        <f>INDEX('１区'!O$4:O$28,MATCH(A11,'１区'!R$4:R$28,0),1)</f>
        <v>飯塚第二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26" t="str">
        <f>'順位'!I5</f>
        <v>二　　瀬</v>
      </c>
      <c r="M11" s="120" t="str">
        <f>INDEX('５区'!Q$4:Q$28,MATCH(A11,'５区'!R$4:R$28,0),1)</f>
        <v>0:42:26</v>
      </c>
    </row>
    <row r="12" spans="1:13" ht="16.5" customHeight="1">
      <c r="A12" s="118">
        <v>5</v>
      </c>
      <c r="B12" s="123" t="str">
        <f>INDEX('１区'!O$4:O$28,MATCH(A12,'１区'!R$4:R$28,0),1)</f>
        <v>穂波東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26" t="str">
        <f>'順位'!I6</f>
        <v>飯塚第二</v>
      </c>
      <c r="M12" s="120" t="str">
        <f>INDEX('５区'!Q$4:Q$28,MATCH(A12,'５区'!R$4:R$28,0),1)</f>
        <v>0:43:35</v>
      </c>
    </row>
    <row r="13" spans="1:13" ht="16.5" customHeight="1">
      <c r="A13" s="118">
        <v>6</v>
      </c>
      <c r="B13" s="123" t="str">
        <f>INDEX('１区'!O$4:O$28,MATCH(A13,'１区'!R$4:R$28,0),1)</f>
        <v>若　　宮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26" t="str">
        <f>'順位'!I7</f>
        <v>桂　　川</v>
      </c>
      <c r="M13" s="120" t="str">
        <f>INDEX('５区'!Q$4:Q$28,MATCH(A13,'５区'!R$4:R$28,0),1)</f>
        <v>0:44:07</v>
      </c>
    </row>
    <row r="14" spans="1:13" ht="16.5" customHeight="1">
      <c r="A14" s="118">
        <v>7</v>
      </c>
      <c r="B14" s="123" t="str">
        <f>INDEX('１区'!O$4:O$28,MATCH(A14,'１区'!R$4:R$28,0),1)</f>
        <v>直方第一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26" t="str">
        <f>'順位'!I8</f>
        <v>水巻南</v>
      </c>
      <c r="M14" s="120" t="str">
        <f>INDEX('５区'!Q$4:Q$28,MATCH(A14,'５区'!R$4:R$28,0),1)</f>
        <v>0:44:11</v>
      </c>
    </row>
    <row r="15" spans="1:13" ht="16.5" customHeight="1">
      <c r="A15" s="118">
        <v>8</v>
      </c>
      <c r="B15" s="123" t="str">
        <f>INDEX('１区'!O$4:O$28,MATCH(A15,'１区'!R$4:R$28,0),1)</f>
        <v>碓　　井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26" t="str">
        <f>'順位'!I9</f>
        <v>碓　　井</v>
      </c>
      <c r="M15" s="120" t="str">
        <f>INDEX('５区'!Q$4:Q$28,MATCH(A15,'５区'!R$4:R$28,0),1)</f>
        <v>0:44:12</v>
      </c>
    </row>
    <row r="16" spans="1:13" ht="16.5" customHeight="1">
      <c r="A16" s="118">
        <v>9</v>
      </c>
      <c r="B16" s="123" t="str">
        <f>INDEX('１区'!O$4:O$28,MATCH(A16,'１区'!R$4:R$28,0),1)</f>
        <v>桂　　川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26" t="str">
        <f>'順位'!I10</f>
        <v>遠　　賀</v>
      </c>
      <c r="M16" s="120" t="str">
        <f>INDEX('５区'!Q$4:Q$28,MATCH(A16,'５区'!R$4:R$28,0),1)</f>
        <v>0:44:32</v>
      </c>
    </row>
    <row r="17" spans="1:13" ht="16.5" customHeight="1">
      <c r="A17" s="118">
        <v>10</v>
      </c>
      <c r="B17" s="123" t="str">
        <f>INDEX('１区'!O$4:O$28,MATCH(A17,'１区'!R$4:R$28,0),1)</f>
        <v>幸　　袋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26" t="str">
        <f>'順位'!I11</f>
        <v>池　尻</v>
      </c>
      <c r="M17" s="120" t="str">
        <f>INDEX('５区'!Q$4:Q$28,MATCH(A17,'５区'!R$4:R$28,0),1)</f>
        <v>0:44:55</v>
      </c>
    </row>
    <row r="18" spans="1:13" ht="16.5" customHeight="1">
      <c r="A18" s="118">
        <v>11</v>
      </c>
      <c r="B18" s="123" t="str">
        <f>INDEX('１区'!O$4:O$28,MATCH(A18,'１区'!R$4:R$28,0),1)</f>
        <v>　赤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26" t="str">
        <f>'順位'!I12</f>
        <v>菰　　田</v>
      </c>
      <c r="M18" s="120" t="str">
        <f>INDEX('５区'!Q$4:Q$28,MATCH(A18,'５区'!R$4:R$28,0),1)</f>
        <v>0:45:17</v>
      </c>
    </row>
    <row r="19" spans="1:13" ht="16.5" customHeight="1">
      <c r="A19" s="118">
        <v>12</v>
      </c>
      <c r="B19" s="123" t="str">
        <f>INDEX('１区'!O$4:O$28,MATCH(A19,'１区'!R$4:R$28,0),1)</f>
        <v>水　　巻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26" t="str">
        <f>'順位'!I13</f>
        <v>水　　巻</v>
      </c>
      <c r="M19" s="120" t="str">
        <f>INDEX('５区'!Q$4:Q$28,MATCH(A19,'５区'!R$4:R$28,0),1)</f>
        <v>0:45:21</v>
      </c>
    </row>
    <row r="20" spans="1:13" ht="16.5" customHeight="1">
      <c r="A20" s="118">
        <v>13</v>
      </c>
      <c r="B20" s="123" t="str">
        <f>INDEX('１区'!O$4:O$28,MATCH(A20,'１区'!R$4:R$28,0),1)</f>
        <v>遠　　賀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26" t="str">
        <f>'順位'!I14</f>
        <v>穂波東</v>
      </c>
      <c r="M20" s="120" t="str">
        <f>INDEX('５区'!Q$4:Q$28,MATCH(A20,'５区'!R$4:R$28,0),1)</f>
        <v>0:45:22</v>
      </c>
    </row>
    <row r="21" spans="1:13" ht="16.5" customHeight="1">
      <c r="A21" s="118">
        <v>14</v>
      </c>
      <c r="B21" s="123" t="str">
        <f>INDEX('１区'!O$4:O$28,MATCH(A21,'１区'!R$4:R$28,0),1)</f>
        <v>池　尻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26" t="str">
        <f>'順位'!I15</f>
        <v>飯塚第一</v>
      </c>
      <c r="M21" s="120" t="str">
        <f>INDEX('５区'!Q$4:Q$28,MATCH(A21,'５区'!R$4:R$28,0),1)</f>
        <v>0:45:25</v>
      </c>
    </row>
    <row r="22" spans="1:13" ht="16.5" customHeight="1">
      <c r="A22" s="118">
        <v>15</v>
      </c>
      <c r="B22" s="123" t="str">
        <f>INDEX('１区'!O$4:O$28,MATCH(A22,'１区'!R$4:R$28,0),1)</f>
        <v>岡　　垣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26" t="str">
        <f>'順位'!I16</f>
        <v>幸　　袋</v>
      </c>
      <c r="M22" s="120" t="str">
        <f>INDEX('５区'!Q$4:Q$28,MATCH(A22,'５区'!R$4:R$28,0),1)</f>
        <v>0:45:28</v>
      </c>
    </row>
    <row r="23" spans="1:13" ht="16.5" customHeight="1">
      <c r="A23" s="118">
        <v>16</v>
      </c>
      <c r="B23" s="123" t="str">
        <f>INDEX('１区'!O$4:O$28,MATCH(A23,'１区'!R$4:R$28,0),1)</f>
        <v>水巻南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26" t="str">
        <f>'順位'!I17</f>
        <v>直方第三</v>
      </c>
      <c r="M23" s="120" t="str">
        <f>INDEX('５区'!Q$4:Q$28,MATCH(A23,'５区'!R$4:R$28,0),1)</f>
        <v>0:46:12</v>
      </c>
    </row>
    <row r="24" spans="1:13" ht="16.5" customHeight="1">
      <c r="A24" s="118">
        <v>17</v>
      </c>
      <c r="B24" s="123" t="str">
        <f>INDEX('１区'!O$4:O$28,MATCH(A24,'１区'!R$4:R$28,0),1)</f>
        <v>飯塚第一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26" t="str">
        <f>'順位'!I18</f>
        <v>直方第一</v>
      </c>
      <c r="M24" s="120" t="str">
        <f>INDEX('５区'!Q$4:Q$28,MATCH(A24,'５区'!R$4:R$28,0),1)</f>
        <v>0:46:13</v>
      </c>
    </row>
    <row r="25" spans="1:13" ht="16.5" customHeight="1">
      <c r="A25" s="118">
        <v>18</v>
      </c>
      <c r="B25" s="123" t="str">
        <f>INDEX('１区'!O$4:O$28,MATCH(A25,'１区'!R$4:R$28,0),1)</f>
        <v>直方第三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26" t="str">
        <f>'順位'!I19</f>
        <v>岡　　垣</v>
      </c>
      <c r="M25" s="120" t="str">
        <f>INDEX('５区'!Q$4:Q$28,MATCH(A25,'５区'!R$4:R$28,0),1)</f>
        <v>0:46:17</v>
      </c>
    </row>
    <row r="26" spans="1:13" ht="16.5" customHeight="1">
      <c r="A26" s="118">
        <v>19</v>
      </c>
      <c r="B26" s="123" t="str">
        <f>INDEX('１区'!O$4:O$28,MATCH(A26,'１区'!R$4:R$28,0),1)</f>
        <v>菰　　田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26" t="str">
        <f>'順位'!I20</f>
        <v>　赤</v>
      </c>
      <c r="M26" s="120" t="str">
        <f>INDEX('５区'!Q$4:Q$28,MATCH(A26,'５区'!R$4:R$28,0),1)</f>
        <v>0:47:04</v>
      </c>
    </row>
    <row r="27" spans="1:13" ht="16.5" customHeight="1">
      <c r="A27" s="118">
        <v>20</v>
      </c>
      <c r="B27" s="123" t="str">
        <f>INDEX('１区'!O$4:O$28,MATCH(A27,'１区'!R$4:R$28,0),1)</f>
        <v>鞍手北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26" t="str">
        <f>'順位'!I21</f>
        <v>鞍手北</v>
      </c>
      <c r="M27" s="120" t="str">
        <f>INDEX('５区'!Q$4:Q$28,MATCH(A27,'５区'!R$4:R$28,0),1)</f>
        <v>0:48:44</v>
      </c>
    </row>
    <row r="28" spans="1:13" ht="16.5" customHeight="1">
      <c r="A28" s="118">
        <v>21</v>
      </c>
      <c r="B28" s="123" t="str">
        <f>INDEX('１区'!O$4:O$28,MATCH(A28,'１区'!R$4:R$28,0),1)</f>
        <v>金　田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26" t="str">
        <f>'順位'!I22</f>
        <v>金　田</v>
      </c>
      <c r="M28" s="120" t="str">
        <f>INDEX('５区'!Q$4:Q$28,MATCH(A28,'５区'!R$4:R$28,0),1)</f>
        <v>0:50:00</v>
      </c>
    </row>
    <row r="29" spans="1:13" ht="16.5" customHeight="1">
      <c r="A29" s="118">
        <v>22</v>
      </c>
      <c r="B29" s="123" t="str">
        <f>INDEX('１区'!O$4:O$28,MATCH(A29,'１区'!R$4:R$28,0),1)</f>
        <v>鷹　峰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26" t="str">
        <f>'順位'!I23</f>
        <v>鷹　峰</v>
      </c>
      <c r="M29" s="120" t="str">
        <f>INDEX('５区'!Q$4:Q$28,MATCH(A29,'５区'!R$4:R$28,0),1)</f>
        <v>0:50:32</v>
      </c>
    </row>
    <row r="30" spans="1:13" ht="16.5" customHeight="1">
      <c r="A30" s="118"/>
      <c r="B30" s="123"/>
      <c r="C30" s="113"/>
      <c r="D30" s="113"/>
      <c r="E30" s="113"/>
      <c r="F30" s="113"/>
      <c r="G30" s="113"/>
      <c r="H30" s="113"/>
      <c r="I30" s="113"/>
      <c r="J30" s="113"/>
      <c r="K30" s="113"/>
      <c r="L30" s="126"/>
      <c r="M30" s="120"/>
    </row>
    <row r="31" spans="1:13" ht="16.5" customHeight="1">
      <c r="A31" s="118"/>
      <c r="B31" s="123"/>
      <c r="C31" s="113"/>
      <c r="D31" s="113"/>
      <c r="E31" s="113"/>
      <c r="F31" s="113"/>
      <c r="G31" s="113"/>
      <c r="H31" s="113"/>
      <c r="I31" s="113"/>
      <c r="J31" s="113"/>
      <c r="K31" s="113"/>
      <c r="L31" s="126"/>
      <c r="M31" s="120"/>
    </row>
    <row r="32" spans="1:13" ht="16.5" customHeight="1">
      <c r="A32" s="118"/>
      <c r="B32" s="124"/>
      <c r="C32" s="114"/>
      <c r="D32" s="114"/>
      <c r="E32" s="114"/>
      <c r="F32" s="114"/>
      <c r="G32" s="114"/>
      <c r="H32" s="114"/>
      <c r="I32" s="114"/>
      <c r="J32" s="114"/>
      <c r="K32" s="114"/>
      <c r="L32" s="127"/>
      <c r="M32" s="121"/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8.796875" defaultRowHeight="15"/>
  <cols>
    <col min="1" max="1" width="3.19921875" style="0" bestFit="1" customWidth="1"/>
    <col min="2" max="2" width="11" style="0" customWidth="1"/>
    <col min="3" max="7" width="4.69921875" style="0" bestFit="1" customWidth="1"/>
    <col min="8" max="9" width="11" style="0" customWidth="1"/>
    <col min="10" max="14" width="4.69921875" style="0" customWidth="1"/>
    <col min="15" max="16384" width="11" style="0" customWidth="1"/>
  </cols>
  <sheetData>
    <row r="1" spans="3:14" ht="14.25">
      <c r="C1" s="106" t="s">
        <v>26</v>
      </c>
      <c r="D1" s="106" t="s">
        <v>27</v>
      </c>
      <c r="E1" s="106" t="s">
        <v>28</v>
      </c>
      <c r="F1" s="106" t="s">
        <v>29</v>
      </c>
      <c r="G1" s="106" t="s">
        <v>30</v>
      </c>
      <c r="J1" s="106" t="s">
        <v>26</v>
      </c>
      <c r="K1" s="106" t="s">
        <v>27</v>
      </c>
      <c r="L1" s="106" t="s">
        <v>28</v>
      </c>
      <c r="M1" s="106" t="s">
        <v>29</v>
      </c>
      <c r="N1" s="106" t="s">
        <v>30</v>
      </c>
    </row>
    <row r="2" spans="1:14" ht="14.25">
      <c r="A2">
        <f>'登録'!A5</f>
        <v>1</v>
      </c>
      <c r="B2" t="str">
        <f>'登録'!B5</f>
        <v>直方第一</v>
      </c>
      <c r="C2" s="106">
        <f>'１区'!R4</f>
        <v>7</v>
      </c>
      <c r="D2" s="106">
        <f>'２区'!R4</f>
        <v>14</v>
      </c>
      <c r="E2" s="106">
        <f>'３区'!R4</f>
        <v>13</v>
      </c>
      <c r="F2" s="106">
        <f>'４区'!R4</f>
        <v>16</v>
      </c>
      <c r="G2" s="106">
        <f>'５区'!R4</f>
        <v>17</v>
      </c>
      <c r="I2" s="106" t="str">
        <f>INDEX(B$2:B$26,MATCH($N2,$G$2:$G$26,0),1)</f>
        <v>直方第二</v>
      </c>
      <c r="J2" s="106">
        <f>INDEX(C$2:C$26,MATCH($N2,$G$2:$G$26,0),1)</f>
        <v>3</v>
      </c>
      <c r="K2" s="106">
        <f>INDEX(D$2:D$26,MATCH($N2,$G$2:$G$26,0),1)</f>
        <v>2</v>
      </c>
      <c r="L2" s="106">
        <f>INDEX(E$2:E$26,MATCH($N2,$G$2:$G$26,0),1)</f>
        <v>1</v>
      </c>
      <c r="M2" s="106">
        <f>INDEX(F$2:F$26,MATCH($N2,$G$2:$G$26,0),1)</f>
        <v>1</v>
      </c>
      <c r="N2" s="107">
        <v>1</v>
      </c>
    </row>
    <row r="3" spans="1:14" ht="14.25">
      <c r="A3">
        <f>'登録'!A6</f>
        <v>2</v>
      </c>
      <c r="B3" t="str">
        <f>'登録'!B6</f>
        <v>直方第二</v>
      </c>
      <c r="C3" s="106">
        <f>'１区'!R5</f>
        <v>3</v>
      </c>
      <c r="D3" s="106">
        <f>'２区'!R5</f>
        <v>2</v>
      </c>
      <c r="E3" s="106">
        <f>'３区'!R5</f>
        <v>1</v>
      </c>
      <c r="F3" s="106">
        <f>'４区'!R5</f>
        <v>1</v>
      </c>
      <c r="G3" s="106">
        <f>'５区'!R5</f>
        <v>1</v>
      </c>
      <c r="I3" s="106" t="str">
        <f aca="true" t="shared" si="0" ref="I3:I26">INDEX(B$2:B$26,MATCH($N3,$G$2:$G$26,0),1)</f>
        <v>若　　宮</v>
      </c>
      <c r="J3" s="106">
        <f aca="true" t="shared" si="1" ref="J3:J26">INDEX(C$2:C$26,MATCH($N3,$G$2:$G$26,0),1)</f>
        <v>6</v>
      </c>
      <c r="K3" s="106">
        <f aca="true" t="shared" si="2" ref="K3:K26">INDEX(D$2:D$26,MATCH($N3,$G$2:$G$26,0),1)</f>
        <v>5</v>
      </c>
      <c r="L3" s="106">
        <f aca="true" t="shared" si="3" ref="L3:L26">INDEX(E$2:E$26,MATCH($N3,$G$2:$G$26,0),1)</f>
        <v>5</v>
      </c>
      <c r="M3" s="106">
        <f aca="true" t="shared" si="4" ref="M3:M26">INDEX(F$2:F$26,MATCH($N3,$G$2:$G$26,0),1)</f>
        <v>5</v>
      </c>
      <c r="N3" s="107">
        <v>2</v>
      </c>
    </row>
    <row r="4" spans="1:14" ht="14.25">
      <c r="A4">
        <f>'登録'!A7</f>
        <v>3</v>
      </c>
      <c r="B4" t="str">
        <f>'登録'!B7</f>
        <v>直方第三</v>
      </c>
      <c r="C4" s="106">
        <f>'１区'!R6</f>
        <v>18</v>
      </c>
      <c r="D4" s="106">
        <f>'２区'!R6</f>
        <v>19</v>
      </c>
      <c r="E4" s="106">
        <f>'３区'!R6</f>
        <v>18</v>
      </c>
      <c r="F4" s="106">
        <f>'４区'!R6</f>
        <v>18</v>
      </c>
      <c r="G4" s="106">
        <f>'５区'!R6</f>
        <v>16</v>
      </c>
      <c r="I4" s="106" t="str">
        <f t="shared" si="0"/>
        <v>芦　　屋</v>
      </c>
      <c r="J4" s="106">
        <f t="shared" si="1"/>
        <v>1</v>
      </c>
      <c r="K4" s="106">
        <f t="shared" si="2"/>
        <v>1</v>
      </c>
      <c r="L4" s="106">
        <f t="shared" si="3"/>
        <v>2</v>
      </c>
      <c r="M4" s="106">
        <f t="shared" si="4"/>
        <v>2</v>
      </c>
      <c r="N4" s="107">
        <v>3</v>
      </c>
    </row>
    <row r="5" spans="1:14" ht="14.25">
      <c r="A5">
        <f>'登録'!A8</f>
        <v>9</v>
      </c>
      <c r="B5" t="str">
        <f>'登録'!B8</f>
        <v>鞍手北</v>
      </c>
      <c r="C5" s="106">
        <f>'１区'!R7</f>
        <v>20</v>
      </c>
      <c r="D5" s="106">
        <f>'２区'!R7</f>
        <v>20</v>
      </c>
      <c r="E5" s="106">
        <f>'３区'!R7</f>
        <v>20</v>
      </c>
      <c r="F5" s="106">
        <f>'４区'!R7</f>
        <v>20</v>
      </c>
      <c r="G5" s="106">
        <f>'５区'!R7</f>
        <v>20</v>
      </c>
      <c r="I5" s="106" t="str">
        <f t="shared" si="0"/>
        <v>二　　瀬</v>
      </c>
      <c r="J5" s="106">
        <f t="shared" si="1"/>
        <v>2</v>
      </c>
      <c r="K5" s="106">
        <f t="shared" si="2"/>
        <v>3</v>
      </c>
      <c r="L5" s="106">
        <f t="shared" si="3"/>
        <v>3</v>
      </c>
      <c r="M5" s="106">
        <f t="shared" si="4"/>
        <v>3</v>
      </c>
      <c r="N5" s="107">
        <v>4</v>
      </c>
    </row>
    <row r="6" spans="1:14" ht="14.25">
      <c r="A6">
        <f>'登録'!A9</f>
        <v>11</v>
      </c>
      <c r="B6" t="str">
        <f>'登録'!B9</f>
        <v>若　　宮</v>
      </c>
      <c r="C6" s="106">
        <f>'１区'!R8</f>
        <v>6</v>
      </c>
      <c r="D6" s="106">
        <f>'２区'!R8</f>
        <v>5</v>
      </c>
      <c r="E6" s="106">
        <f>'３区'!R8</f>
        <v>5</v>
      </c>
      <c r="F6" s="106">
        <f>'４区'!R8</f>
        <v>5</v>
      </c>
      <c r="G6" s="106">
        <f>'５区'!R8</f>
        <v>2</v>
      </c>
      <c r="I6" s="106" t="str">
        <f t="shared" si="0"/>
        <v>飯塚第二</v>
      </c>
      <c r="J6" s="106">
        <f t="shared" si="1"/>
        <v>4</v>
      </c>
      <c r="K6" s="106">
        <f t="shared" si="2"/>
        <v>4</v>
      </c>
      <c r="L6" s="106">
        <f t="shared" si="3"/>
        <v>4</v>
      </c>
      <c r="M6" s="106">
        <f t="shared" si="4"/>
        <v>4</v>
      </c>
      <c r="N6" s="107">
        <v>5</v>
      </c>
    </row>
    <row r="7" spans="1:14" ht="14.25">
      <c r="A7">
        <f>'登録'!A10</f>
        <v>16</v>
      </c>
      <c r="B7" t="str">
        <f>'登録'!B10</f>
        <v>水　　巻</v>
      </c>
      <c r="C7" s="106">
        <f>'１区'!R9</f>
        <v>12</v>
      </c>
      <c r="D7" s="106">
        <f>'２区'!R9</f>
        <v>12</v>
      </c>
      <c r="E7" s="106">
        <f>'３区'!R9</f>
        <v>14</v>
      </c>
      <c r="F7" s="106">
        <f>'４区'!R9</f>
        <v>10</v>
      </c>
      <c r="G7" s="106">
        <f>'５区'!R9</f>
        <v>12</v>
      </c>
      <c r="I7" s="106" t="str">
        <f t="shared" si="0"/>
        <v>桂　　川</v>
      </c>
      <c r="J7" s="106">
        <f t="shared" si="1"/>
        <v>9</v>
      </c>
      <c r="K7" s="106">
        <f t="shared" si="2"/>
        <v>8</v>
      </c>
      <c r="L7" s="106">
        <f t="shared" si="3"/>
        <v>8</v>
      </c>
      <c r="M7" s="106">
        <f t="shared" si="4"/>
        <v>7</v>
      </c>
      <c r="N7" s="107">
        <v>6</v>
      </c>
    </row>
    <row r="8" spans="1:14" ht="14.25">
      <c r="A8">
        <f>'登録'!A11</f>
        <v>17</v>
      </c>
      <c r="B8" t="str">
        <f>'登録'!B11</f>
        <v>水巻南</v>
      </c>
      <c r="C8" s="106">
        <f>'１区'!R10</f>
        <v>16</v>
      </c>
      <c r="D8" s="106">
        <f>'２区'!R10</f>
        <v>13</v>
      </c>
      <c r="E8" s="106">
        <f>'３区'!R10</f>
        <v>9</v>
      </c>
      <c r="F8" s="106">
        <f>'４区'!R10</f>
        <v>6</v>
      </c>
      <c r="G8" s="106">
        <f>'５区'!R10</f>
        <v>7</v>
      </c>
      <c r="I8" s="106" t="str">
        <f t="shared" si="0"/>
        <v>水巻南</v>
      </c>
      <c r="J8" s="106">
        <f t="shared" si="1"/>
        <v>16</v>
      </c>
      <c r="K8" s="106">
        <f t="shared" si="2"/>
        <v>13</v>
      </c>
      <c r="L8" s="106">
        <f t="shared" si="3"/>
        <v>9</v>
      </c>
      <c r="M8" s="106">
        <f t="shared" si="4"/>
        <v>6</v>
      </c>
      <c r="N8" s="107">
        <v>7</v>
      </c>
    </row>
    <row r="9" spans="1:14" ht="14.25">
      <c r="A9">
        <f>'登録'!A12</f>
        <v>18</v>
      </c>
      <c r="B9" t="str">
        <f>'登録'!B12</f>
        <v>芦　　屋</v>
      </c>
      <c r="C9" s="106">
        <f>'１区'!R11</f>
        <v>1</v>
      </c>
      <c r="D9" s="106">
        <f>'２区'!R11</f>
        <v>1</v>
      </c>
      <c r="E9" s="106">
        <f>'３区'!R11</f>
        <v>2</v>
      </c>
      <c r="F9" s="106">
        <f>'４区'!R11</f>
        <v>2</v>
      </c>
      <c r="G9" s="106">
        <f>'５区'!R11</f>
        <v>3</v>
      </c>
      <c r="I9" s="106" t="str">
        <f t="shared" si="0"/>
        <v>碓　　井</v>
      </c>
      <c r="J9" s="106">
        <f t="shared" si="1"/>
        <v>8</v>
      </c>
      <c r="K9" s="106">
        <f t="shared" si="2"/>
        <v>7</v>
      </c>
      <c r="L9" s="106">
        <f t="shared" si="3"/>
        <v>7</v>
      </c>
      <c r="M9" s="106">
        <f t="shared" si="4"/>
        <v>8</v>
      </c>
      <c r="N9" s="107">
        <v>8</v>
      </c>
    </row>
    <row r="10" spans="1:14" ht="14.25">
      <c r="A10">
        <f>'登録'!A13</f>
        <v>19</v>
      </c>
      <c r="B10" t="str">
        <f>'登録'!B13</f>
        <v>遠　　賀</v>
      </c>
      <c r="C10" s="106">
        <f>'１区'!R12</f>
        <v>13</v>
      </c>
      <c r="D10" s="106">
        <f>'２区'!R12</f>
        <v>15</v>
      </c>
      <c r="E10" s="106">
        <f>'３区'!R12</f>
        <v>6</v>
      </c>
      <c r="F10" s="106">
        <f>'４区'!R12</f>
        <v>9</v>
      </c>
      <c r="G10" s="106">
        <f>'５区'!R12</f>
        <v>9</v>
      </c>
      <c r="I10" s="106" t="str">
        <f t="shared" si="0"/>
        <v>遠　　賀</v>
      </c>
      <c r="J10" s="106">
        <f t="shared" si="1"/>
        <v>13</v>
      </c>
      <c r="K10" s="106">
        <f t="shared" si="2"/>
        <v>15</v>
      </c>
      <c r="L10" s="106">
        <f t="shared" si="3"/>
        <v>6</v>
      </c>
      <c r="M10" s="106">
        <f t="shared" si="4"/>
        <v>9</v>
      </c>
      <c r="N10" s="107">
        <v>9</v>
      </c>
    </row>
    <row r="11" spans="1:14" ht="14.25">
      <c r="A11">
        <f>'登録'!A14</f>
        <v>21</v>
      </c>
      <c r="B11" t="str">
        <f>'登録'!B14</f>
        <v>岡　　垣</v>
      </c>
      <c r="C11" s="106">
        <f>'１区'!R13</f>
        <v>15</v>
      </c>
      <c r="D11" s="106">
        <f>'２区'!R13</f>
        <v>18</v>
      </c>
      <c r="E11" s="106">
        <f>'３区'!R13</f>
        <v>19</v>
      </c>
      <c r="F11" s="106">
        <f>'４区'!R13</f>
        <v>19</v>
      </c>
      <c r="G11" s="106">
        <f>'５区'!R13</f>
        <v>18</v>
      </c>
      <c r="I11" s="106" t="str">
        <f t="shared" si="0"/>
        <v>池　尻</v>
      </c>
      <c r="J11" s="106">
        <f t="shared" si="1"/>
        <v>14</v>
      </c>
      <c r="K11" s="106">
        <f t="shared" si="2"/>
        <v>11</v>
      </c>
      <c r="L11" s="106">
        <f t="shared" si="3"/>
        <v>12</v>
      </c>
      <c r="M11" s="106">
        <f t="shared" si="4"/>
        <v>11</v>
      </c>
      <c r="N11" s="107">
        <v>10</v>
      </c>
    </row>
    <row r="12" spans="1:14" ht="14.25">
      <c r="A12">
        <f>'登録'!A15</f>
        <v>23</v>
      </c>
      <c r="B12" t="str">
        <f>'登録'!B15</f>
        <v>飯塚第一</v>
      </c>
      <c r="C12" s="106">
        <f>'１区'!R14</f>
        <v>17</v>
      </c>
      <c r="D12" s="106">
        <f>'２区'!R14</f>
        <v>16</v>
      </c>
      <c r="E12" s="106">
        <f>'３区'!R14</f>
        <v>16</v>
      </c>
      <c r="F12" s="106">
        <f>'４区'!R14</f>
        <v>14</v>
      </c>
      <c r="G12" s="106">
        <f>'５区'!R14</f>
        <v>14</v>
      </c>
      <c r="I12" s="106" t="str">
        <f t="shared" si="0"/>
        <v>菰　　田</v>
      </c>
      <c r="J12" s="106">
        <f t="shared" si="1"/>
        <v>19</v>
      </c>
      <c r="K12" s="106">
        <f t="shared" si="2"/>
        <v>17</v>
      </c>
      <c r="L12" s="106">
        <f t="shared" si="3"/>
        <v>17</v>
      </c>
      <c r="M12" s="106">
        <f t="shared" si="4"/>
        <v>15</v>
      </c>
      <c r="N12" s="107">
        <v>11</v>
      </c>
    </row>
    <row r="13" spans="1:14" ht="14.25">
      <c r="A13">
        <f>'登録'!A16</f>
        <v>24</v>
      </c>
      <c r="B13" t="str">
        <f>'登録'!B16</f>
        <v>飯塚第二</v>
      </c>
      <c r="C13" s="106">
        <f>'１区'!R15</f>
        <v>4</v>
      </c>
      <c r="D13" s="106">
        <f>'２区'!R15</f>
        <v>4</v>
      </c>
      <c r="E13" s="106">
        <f>'３区'!R15</f>
        <v>4</v>
      </c>
      <c r="F13" s="106">
        <f>'４区'!R15</f>
        <v>4</v>
      </c>
      <c r="G13" s="106">
        <f>'５区'!R15</f>
        <v>5</v>
      </c>
      <c r="I13" s="106" t="str">
        <f t="shared" si="0"/>
        <v>水　　巻</v>
      </c>
      <c r="J13" s="106">
        <f t="shared" si="1"/>
        <v>12</v>
      </c>
      <c r="K13" s="106">
        <f t="shared" si="2"/>
        <v>12</v>
      </c>
      <c r="L13" s="106">
        <f t="shared" si="3"/>
        <v>14</v>
      </c>
      <c r="M13" s="106">
        <f t="shared" si="4"/>
        <v>10</v>
      </c>
      <c r="N13" s="107">
        <v>12</v>
      </c>
    </row>
    <row r="14" spans="1:14" ht="14.25">
      <c r="A14">
        <f>'登録'!A17</f>
        <v>26</v>
      </c>
      <c r="B14" t="str">
        <f>'登録'!B17</f>
        <v>菰　　田</v>
      </c>
      <c r="C14" s="106">
        <f>'１区'!R16</f>
        <v>19</v>
      </c>
      <c r="D14" s="106">
        <f>'２区'!R16</f>
        <v>17</v>
      </c>
      <c r="E14" s="106">
        <f>'３区'!R16</f>
        <v>17</v>
      </c>
      <c r="F14" s="106">
        <f>'４区'!R16</f>
        <v>15</v>
      </c>
      <c r="G14" s="106">
        <f>'５区'!R16</f>
        <v>11</v>
      </c>
      <c r="I14" s="106" t="str">
        <f t="shared" si="0"/>
        <v>穂波東</v>
      </c>
      <c r="J14" s="106">
        <f t="shared" si="1"/>
        <v>5</v>
      </c>
      <c r="K14" s="106">
        <f t="shared" si="2"/>
        <v>6</v>
      </c>
      <c r="L14" s="106">
        <f t="shared" si="3"/>
        <v>10</v>
      </c>
      <c r="M14" s="106">
        <f t="shared" si="4"/>
        <v>12</v>
      </c>
      <c r="N14" s="107">
        <v>13</v>
      </c>
    </row>
    <row r="15" spans="1:14" ht="14.25">
      <c r="A15">
        <f>'登録'!A18</f>
        <v>27</v>
      </c>
      <c r="B15" t="str">
        <f>'登録'!B18</f>
        <v>二　　瀬</v>
      </c>
      <c r="C15" s="106">
        <f>'１区'!R17</f>
        <v>2</v>
      </c>
      <c r="D15" s="106">
        <f>'２区'!R17</f>
        <v>3</v>
      </c>
      <c r="E15" s="106">
        <f>'３区'!R17</f>
        <v>3</v>
      </c>
      <c r="F15" s="106">
        <f>'４区'!R17</f>
        <v>3</v>
      </c>
      <c r="G15" s="106">
        <f>'５区'!R17</f>
        <v>4</v>
      </c>
      <c r="I15" s="106" t="str">
        <f t="shared" si="0"/>
        <v>飯塚第一</v>
      </c>
      <c r="J15" s="106">
        <f t="shared" si="1"/>
        <v>17</v>
      </c>
      <c r="K15" s="106">
        <f t="shared" si="2"/>
        <v>16</v>
      </c>
      <c r="L15" s="106">
        <f t="shared" si="3"/>
        <v>16</v>
      </c>
      <c r="M15" s="106">
        <f t="shared" si="4"/>
        <v>14</v>
      </c>
      <c r="N15" s="107">
        <v>14</v>
      </c>
    </row>
    <row r="16" spans="1:14" ht="14.25">
      <c r="A16">
        <f>'登録'!A19</f>
        <v>28</v>
      </c>
      <c r="B16" t="str">
        <f>'登録'!B19</f>
        <v>幸　　袋</v>
      </c>
      <c r="C16" s="106">
        <f>'１区'!R18</f>
        <v>10</v>
      </c>
      <c r="D16" s="106">
        <f>'２区'!R18</f>
        <v>9</v>
      </c>
      <c r="E16" s="106">
        <f>'３区'!R18</f>
        <v>11</v>
      </c>
      <c r="F16" s="106">
        <f>'４区'!R18</f>
        <v>13</v>
      </c>
      <c r="G16" s="106">
        <f>'５区'!R18</f>
        <v>15</v>
      </c>
      <c r="I16" s="106" t="str">
        <f t="shared" si="0"/>
        <v>幸　　袋</v>
      </c>
      <c r="J16" s="106">
        <f t="shared" si="1"/>
        <v>10</v>
      </c>
      <c r="K16" s="106">
        <f t="shared" si="2"/>
        <v>9</v>
      </c>
      <c r="L16" s="106">
        <f t="shared" si="3"/>
        <v>11</v>
      </c>
      <c r="M16" s="106">
        <f t="shared" si="4"/>
        <v>13</v>
      </c>
      <c r="N16" s="107">
        <v>15</v>
      </c>
    </row>
    <row r="17" spans="1:14" ht="14.25">
      <c r="A17">
        <f>'登録'!A20</f>
        <v>35</v>
      </c>
      <c r="B17" t="str">
        <f>'登録'!B20</f>
        <v>碓　　井</v>
      </c>
      <c r="C17" s="106">
        <f>'１区'!R19</f>
        <v>8</v>
      </c>
      <c r="D17" s="106">
        <f>'２区'!R19</f>
        <v>7</v>
      </c>
      <c r="E17" s="106">
        <f>'３区'!R19</f>
        <v>7</v>
      </c>
      <c r="F17" s="106">
        <f>'４区'!R19</f>
        <v>8</v>
      </c>
      <c r="G17" s="106">
        <f>'５区'!R19</f>
        <v>8</v>
      </c>
      <c r="I17" s="106" t="str">
        <f t="shared" si="0"/>
        <v>直方第三</v>
      </c>
      <c r="J17" s="106">
        <f t="shared" si="1"/>
        <v>18</v>
      </c>
      <c r="K17" s="106">
        <f t="shared" si="2"/>
        <v>19</v>
      </c>
      <c r="L17" s="106">
        <f t="shared" si="3"/>
        <v>18</v>
      </c>
      <c r="M17" s="106">
        <f t="shared" si="4"/>
        <v>18</v>
      </c>
      <c r="N17" s="107">
        <v>16</v>
      </c>
    </row>
    <row r="18" spans="1:14" ht="14.25">
      <c r="A18">
        <f>'登録'!A21</f>
        <v>37</v>
      </c>
      <c r="B18" t="str">
        <f>'登録'!B21</f>
        <v>桂　　川</v>
      </c>
      <c r="C18" s="106">
        <f>'１区'!R20</f>
        <v>9</v>
      </c>
      <c r="D18" s="106">
        <f>'２区'!R20</f>
        <v>8</v>
      </c>
      <c r="E18" s="106">
        <f>'３区'!R20</f>
        <v>8</v>
      </c>
      <c r="F18" s="106">
        <f>'４区'!R20</f>
        <v>7</v>
      </c>
      <c r="G18" s="106">
        <f>'５区'!R20</f>
        <v>6</v>
      </c>
      <c r="I18" s="106" t="str">
        <f t="shared" si="0"/>
        <v>直方第一</v>
      </c>
      <c r="J18" s="106">
        <f t="shared" si="1"/>
        <v>7</v>
      </c>
      <c r="K18" s="106">
        <f t="shared" si="2"/>
        <v>14</v>
      </c>
      <c r="L18" s="106">
        <f t="shared" si="3"/>
        <v>13</v>
      </c>
      <c r="M18" s="106">
        <f t="shared" si="4"/>
        <v>16</v>
      </c>
      <c r="N18" s="107">
        <v>17</v>
      </c>
    </row>
    <row r="19" spans="1:14" ht="14.25">
      <c r="A19">
        <f>'登録'!A22</f>
        <v>38</v>
      </c>
      <c r="B19" t="str">
        <f>'登録'!B22</f>
        <v>穂波東</v>
      </c>
      <c r="C19" s="106">
        <f>'１区'!R21</f>
        <v>5</v>
      </c>
      <c r="D19" s="106">
        <f>'２区'!R21</f>
        <v>6</v>
      </c>
      <c r="E19" s="106">
        <f>'３区'!R21</f>
        <v>10</v>
      </c>
      <c r="F19" s="106">
        <f>'４区'!R21</f>
        <v>12</v>
      </c>
      <c r="G19" s="106">
        <f>'５区'!R21</f>
        <v>13</v>
      </c>
      <c r="I19" s="106" t="str">
        <f t="shared" si="0"/>
        <v>岡　　垣</v>
      </c>
      <c r="J19" s="106">
        <f t="shared" si="1"/>
        <v>15</v>
      </c>
      <c r="K19" s="106">
        <f t="shared" si="2"/>
        <v>18</v>
      </c>
      <c r="L19" s="106">
        <f t="shared" si="3"/>
        <v>19</v>
      </c>
      <c r="M19" s="106">
        <f t="shared" si="4"/>
        <v>19</v>
      </c>
      <c r="N19" s="107">
        <v>18</v>
      </c>
    </row>
    <row r="20" spans="1:14" ht="14.25">
      <c r="A20">
        <f>'登録'!A23</f>
        <v>60</v>
      </c>
      <c r="B20" t="str">
        <f>'登録'!B23</f>
        <v>池　尻</v>
      </c>
      <c r="C20" s="106">
        <f>'１区'!R22</f>
        <v>14</v>
      </c>
      <c r="D20" s="106">
        <f>'２区'!R22</f>
        <v>11</v>
      </c>
      <c r="E20" s="106">
        <f>'３区'!R22</f>
        <v>12</v>
      </c>
      <c r="F20" s="106">
        <f>'４区'!R22</f>
        <v>11</v>
      </c>
      <c r="G20" s="106">
        <f>'５区'!R22</f>
        <v>10</v>
      </c>
      <c r="I20" s="106" t="str">
        <f t="shared" si="0"/>
        <v>　赤</v>
      </c>
      <c r="J20" s="106">
        <f t="shared" si="1"/>
        <v>11</v>
      </c>
      <c r="K20" s="106">
        <f t="shared" si="2"/>
        <v>10</v>
      </c>
      <c r="L20" s="106">
        <f t="shared" si="3"/>
        <v>15</v>
      </c>
      <c r="M20" s="106">
        <f t="shared" si="4"/>
        <v>17</v>
      </c>
      <c r="N20" s="107">
        <v>19</v>
      </c>
    </row>
    <row r="21" spans="1:14" ht="14.25">
      <c r="A21">
        <f>'登録'!A24</f>
        <v>53</v>
      </c>
      <c r="B21" t="str">
        <f>'登録'!B24</f>
        <v>　赤</v>
      </c>
      <c r="C21" s="106">
        <f>'１区'!R23</f>
        <v>11</v>
      </c>
      <c r="D21" s="106">
        <f>'２区'!R23</f>
        <v>10</v>
      </c>
      <c r="E21" s="106">
        <f>'３区'!R23</f>
        <v>15</v>
      </c>
      <c r="F21" s="106">
        <f>'４区'!R23</f>
        <v>17</v>
      </c>
      <c r="G21" s="106">
        <f>'５区'!R23</f>
        <v>19</v>
      </c>
      <c r="I21" s="106" t="str">
        <f t="shared" si="0"/>
        <v>鞍手北</v>
      </c>
      <c r="J21" s="106">
        <f t="shared" si="1"/>
        <v>20</v>
      </c>
      <c r="K21" s="106">
        <f t="shared" si="2"/>
        <v>20</v>
      </c>
      <c r="L21" s="106">
        <f t="shared" si="3"/>
        <v>20</v>
      </c>
      <c r="M21" s="106">
        <f t="shared" si="4"/>
        <v>20</v>
      </c>
      <c r="N21" s="107">
        <v>20</v>
      </c>
    </row>
    <row r="22" spans="1:14" ht="14.25">
      <c r="A22">
        <f>'登録'!A25</f>
        <v>62</v>
      </c>
      <c r="B22" t="str">
        <f>'登録'!B25</f>
        <v>金　田</v>
      </c>
      <c r="C22" s="106">
        <f>'１区'!R24</f>
        <v>21</v>
      </c>
      <c r="D22" s="106">
        <f>'２区'!R24</f>
        <v>21</v>
      </c>
      <c r="E22" s="106">
        <f>'３区'!R24</f>
        <v>21</v>
      </c>
      <c r="F22" s="106">
        <f>'４区'!R24</f>
        <v>21</v>
      </c>
      <c r="G22" s="106">
        <f>'５区'!R24</f>
        <v>21</v>
      </c>
      <c r="I22" s="106" t="str">
        <f t="shared" si="0"/>
        <v>金　田</v>
      </c>
      <c r="J22" s="106">
        <f t="shared" si="1"/>
        <v>21</v>
      </c>
      <c r="K22" s="106">
        <f t="shared" si="2"/>
        <v>21</v>
      </c>
      <c r="L22" s="106">
        <f t="shared" si="3"/>
        <v>21</v>
      </c>
      <c r="M22" s="106">
        <f t="shared" si="4"/>
        <v>21</v>
      </c>
      <c r="N22" s="107">
        <v>21</v>
      </c>
    </row>
    <row r="23" spans="1:14" ht="14.25">
      <c r="A23">
        <f>'登録'!A26</f>
        <v>59</v>
      </c>
      <c r="B23" t="str">
        <f>'登録'!B26</f>
        <v>鷹　峰</v>
      </c>
      <c r="C23" s="106">
        <f>'１区'!R25</f>
        <v>22</v>
      </c>
      <c r="D23" s="106">
        <f>'２区'!R25</f>
        <v>22</v>
      </c>
      <c r="E23" s="106">
        <f>'３区'!R25</f>
        <v>22</v>
      </c>
      <c r="F23" s="106">
        <f>'４区'!R25</f>
        <v>22</v>
      </c>
      <c r="G23" s="106">
        <f>'５区'!R25</f>
        <v>22</v>
      </c>
      <c r="I23" s="106" t="str">
        <f t="shared" si="0"/>
        <v>鷹　峰</v>
      </c>
      <c r="J23" s="106">
        <f t="shared" si="1"/>
        <v>22</v>
      </c>
      <c r="K23" s="106">
        <f t="shared" si="2"/>
        <v>22</v>
      </c>
      <c r="L23" s="106">
        <f t="shared" si="3"/>
        <v>22</v>
      </c>
      <c r="M23" s="106">
        <f t="shared" si="4"/>
        <v>22</v>
      </c>
      <c r="N23" s="107">
        <v>22</v>
      </c>
    </row>
    <row r="24" spans="1:14" ht="14.25">
      <c r="A24" t="e">
        <f>登録!#REF!</f>
        <v>#REF!</v>
      </c>
      <c r="B24" t="e">
        <f>登録!#REF!</f>
        <v>#REF!</v>
      </c>
      <c r="C24" s="106">
        <f>'１区'!R26</f>
        <v>0</v>
      </c>
      <c r="D24" s="106">
        <f>'２区'!R26</f>
        <v>0</v>
      </c>
      <c r="E24" s="106">
        <f>'３区'!R26</f>
        <v>0</v>
      </c>
      <c r="F24" s="106">
        <f>'４区'!R26</f>
        <v>0</v>
      </c>
      <c r="G24" s="106">
        <f>'５区'!R26</f>
        <v>0</v>
      </c>
      <c r="I24" s="106" t="e">
        <f t="shared" si="0"/>
        <v>#N/A</v>
      </c>
      <c r="J24" s="106" t="e">
        <f t="shared" si="1"/>
        <v>#N/A</v>
      </c>
      <c r="K24" s="106" t="e">
        <f t="shared" si="2"/>
        <v>#N/A</v>
      </c>
      <c r="L24" s="106" t="e">
        <f t="shared" si="3"/>
        <v>#N/A</v>
      </c>
      <c r="M24" s="106" t="e">
        <f t="shared" si="4"/>
        <v>#N/A</v>
      </c>
      <c r="N24" s="107">
        <v>23</v>
      </c>
    </row>
    <row r="25" spans="1:14" ht="14.25">
      <c r="A25" t="e">
        <f>登録!#REF!</f>
        <v>#REF!</v>
      </c>
      <c r="B25" t="e">
        <f>登録!#REF!</f>
        <v>#REF!</v>
      </c>
      <c r="C25" s="106">
        <f>'１区'!R27</f>
        <v>0</v>
      </c>
      <c r="D25" s="106">
        <f>'２区'!R27</f>
        <v>0</v>
      </c>
      <c r="E25" s="106">
        <f>'３区'!R27</f>
        <v>0</v>
      </c>
      <c r="F25" s="106">
        <f>'４区'!R27</f>
        <v>0</v>
      </c>
      <c r="G25" s="106">
        <f>'５区'!R27</f>
        <v>0</v>
      </c>
      <c r="I25" s="106" t="e">
        <f t="shared" si="0"/>
        <v>#N/A</v>
      </c>
      <c r="J25" s="106" t="e">
        <f t="shared" si="1"/>
        <v>#N/A</v>
      </c>
      <c r="K25" s="106" t="e">
        <f t="shared" si="2"/>
        <v>#N/A</v>
      </c>
      <c r="L25" s="106" t="e">
        <f t="shared" si="3"/>
        <v>#N/A</v>
      </c>
      <c r="M25" s="106" t="e">
        <f t="shared" si="4"/>
        <v>#N/A</v>
      </c>
      <c r="N25" s="107">
        <v>24</v>
      </c>
    </row>
    <row r="26" spans="1:14" ht="14.25">
      <c r="A26" t="e">
        <f>登録!#REF!</f>
        <v>#REF!</v>
      </c>
      <c r="B26" t="e">
        <f>登録!#REF!</f>
        <v>#REF!</v>
      </c>
      <c r="C26" s="106">
        <f>'１区'!R28</f>
        <v>0</v>
      </c>
      <c r="D26" s="106">
        <f>'２区'!R28</f>
        <v>0</v>
      </c>
      <c r="E26" s="106">
        <f>'３区'!R28</f>
        <v>0</v>
      </c>
      <c r="F26" s="106">
        <f>'４区'!R28</f>
        <v>0</v>
      </c>
      <c r="G26" s="106">
        <f>'５区'!R28</f>
        <v>0</v>
      </c>
      <c r="I26" s="106" t="e">
        <f t="shared" si="0"/>
        <v>#N/A</v>
      </c>
      <c r="J26" s="106" t="e">
        <f t="shared" si="1"/>
        <v>#N/A</v>
      </c>
      <c r="K26" s="106" t="e">
        <f t="shared" si="2"/>
        <v>#N/A</v>
      </c>
      <c r="L26" s="106" t="e">
        <f t="shared" si="3"/>
        <v>#N/A</v>
      </c>
      <c r="M26" s="106" t="e">
        <f t="shared" si="4"/>
        <v>#N/A</v>
      </c>
      <c r="N26" s="107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SheetLayoutView="100" workbookViewId="0" topLeftCell="D4">
      <selection activeCell="I12" sqref="I12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3" width="10.69921875" style="5" customWidth="1"/>
    <col min="4" max="11" width="12.69921875" style="5" customWidth="1"/>
    <col min="12" max="16384" width="9.69921875" style="5" customWidth="1"/>
  </cols>
  <sheetData>
    <row r="1" s="1" customFormat="1" ht="14.25">
      <c r="B1" s="1" t="str">
        <f>'最初に'!C7</f>
        <v>平成１９年度　筑豊地区中学校　駅伝競走大会</v>
      </c>
    </row>
    <row r="2" spans="5:7" s="2" customFormat="1" ht="14.25">
      <c r="E2" s="128" t="s">
        <v>35</v>
      </c>
      <c r="G2" s="2" t="str">
        <f>'最初に'!C8</f>
        <v>平成１９年１１月３日（土）　９時３０分スタート</v>
      </c>
    </row>
    <row r="4" spans="1:11" ht="12">
      <c r="A4" s="13" t="s">
        <v>60</v>
      </c>
      <c r="B4" s="26" t="s">
        <v>61</v>
      </c>
      <c r="C4" s="3" t="s">
        <v>62</v>
      </c>
      <c r="D4" s="136">
        <v>1</v>
      </c>
      <c r="E4" s="137">
        <v>2</v>
      </c>
      <c r="F4" s="137">
        <v>3</v>
      </c>
      <c r="G4" s="137">
        <v>4</v>
      </c>
      <c r="H4" s="137">
        <v>5</v>
      </c>
      <c r="I4" s="137">
        <v>6</v>
      </c>
      <c r="J4" s="137">
        <v>7</v>
      </c>
      <c r="K4" s="138">
        <v>8</v>
      </c>
    </row>
    <row r="5" spans="1:11" ht="19.5" customHeight="1">
      <c r="A5" s="129">
        <v>1</v>
      </c>
      <c r="B5" s="130" t="s">
        <v>89</v>
      </c>
      <c r="C5" s="131" t="s">
        <v>107</v>
      </c>
      <c r="D5" s="139" t="s">
        <v>231</v>
      </c>
      <c r="E5" s="140" t="s">
        <v>232</v>
      </c>
      <c r="F5" s="140" t="s">
        <v>233</v>
      </c>
      <c r="G5" s="140" t="s">
        <v>234</v>
      </c>
      <c r="H5" s="140" t="s">
        <v>235</v>
      </c>
      <c r="I5" s="140" t="s">
        <v>236</v>
      </c>
      <c r="J5" s="140" t="s">
        <v>237</v>
      </c>
      <c r="K5" s="141" t="s">
        <v>238</v>
      </c>
    </row>
    <row r="6" spans="1:11" ht="19.5" customHeight="1">
      <c r="A6" s="129">
        <v>2</v>
      </c>
      <c r="B6" s="130" t="s">
        <v>90</v>
      </c>
      <c r="C6" s="131" t="s">
        <v>165</v>
      </c>
      <c r="D6" s="139" t="s">
        <v>166</v>
      </c>
      <c r="E6" s="140" t="s">
        <v>167</v>
      </c>
      <c r="F6" s="140" t="s">
        <v>168</v>
      </c>
      <c r="G6" s="140" t="s">
        <v>169</v>
      </c>
      <c r="H6" s="140" t="s">
        <v>170</v>
      </c>
      <c r="I6" s="140" t="s">
        <v>171</v>
      </c>
      <c r="J6" s="140" t="s">
        <v>172</v>
      </c>
      <c r="K6" s="141" t="s">
        <v>173</v>
      </c>
    </row>
    <row r="7" spans="1:11" ht="19.5" customHeight="1">
      <c r="A7" s="129">
        <v>3</v>
      </c>
      <c r="B7" s="130" t="s">
        <v>91</v>
      </c>
      <c r="C7" s="131" t="s">
        <v>108</v>
      </c>
      <c r="D7" s="139" t="s">
        <v>214</v>
      </c>
      <c r="E7" s="140" t="s">
        <v>215</v>
      </c>
      <c r="F7" s="140" t="s">
        <v>216</v>
      </c>
      <c r="G7" s="140" t="s">
        <v>217</v>
      </c>
      <c r="H7" s="140" t="s">
        <v>218</v>
      </c>
      <c r="I7" s="140" t="s">
        <v>219</v>
      </c>
      <c r="J7" s="140" t="s">
        <v>220</v>
      </c>
      <c r="K7" s="141" t="s">
        <v>221</v>
      </c>
    </row>
    <row r="8" spans="1:11" ht="19.5" customHeight="1">
      <c r="A8" s="129">
        <v>9</v>
      </c>
      <c r="B8" s="130" t="s">
        <v>93</v>
      </c>
      <c r="C8" s="131" t="s">
        <v>109</v>
      </c>
      <c r="D8" s="139" t="s">
        <v>281</v>
      </c>
      <c r="E8" s="140" t="s">
        <v>282</v>
      </c>
      <c r="F8" s="140" t="s">
        <v>283</v>
      </c>
      <c r="G8" s="140" t="s">
        <v>284</v>
      </c>
      <c r="H8" s="140" t="s">
        <v>285</v>
      </c>
      <c r="I8" s="140" t="s">
        <v>286</v>
      </c>
      <c r="J8" s="140" t="s">
        <v>287</v>
      </c>
      <c r="K8" s="141"/>
    </row>
    <row r="9" spans="1:11" ht="19.5" customHeight="1">
      <c r="A9" s="129">
        <v>11</v>
      </c>
      <c r="B9" s="130" t="s">
        <v>92</v>
      </c>
      <c r="C9" s="131" t="s">
        <v>110</v>
      </c>
      <c r="D9" s="139" t="s">
        <v>121</v>
      </c>
      <c r="E9" s="140" t="s">
        <v>122</v>
      </c>
      <c r="F9" s="140" t="s">
        <v>123</v>
      </c>
      <c r="G9" s="140" t="s">
        <v>124</v>
      </c>
      <c r="H9" s="140" t="s">
        <v>125</v>
      </c>
      <c r="I9" s="140" t="s">
        <v>126</v>
      </c>
      <c r="J9" s="140" t="s">
        <v>127</v>
      </c>
      <c r="K9" s="141" t="s">
        <v>128</v>
      </c>
    </row>
    <row r="10" spans="1:11" ht="19.5" customHeight="1">
      <c r="A10" s="129">
        <v>16</v>
      </c>
      <c r="B10" s="130" t="s">
        <v>94</v>
      </c>
      <c r="C10" s="131" t="s">
        <v>297</v>
      </c>
      <c r="D10" s="139" t="s">
        <v>298</v>
      </c>
      <c r="E10" s="140" t="s">
        <v>299</v>
      </c>
      <c r="F10" s="140" t="s">
        <v>300</v>
      </c>
      <c r="G10" s="140" t="s">
        <v>301</v>
      </c>
      <c r="H10" s="140" t="s">
        <v>302</v>
      </c>
      <c r="I10" s="140" t="s">
        <v>303</v>
      </c>
      <c r="J10" s="140" t="s">
        <v>304</v>
      </c>
      <c r="K10" s="141" t="s">
        <v>305</v>
      </c>
    </row>
    <row r="11" spans="1:11" ht="19.5" customHeight="1">
      <c r="A11" s="129">
        <v>17</v>
      </c>
      <c r="B11" s="130" t="s">
        <v>95</v>
      </c>
      <c r="C11" s="131" t="s">
        <v>264</v>
      </c>
      <c r="D11" s="139" t="s">
        <v>265</v>
      </c>
      <c r="E11" s="140" t="s">
        <v>266</v>
      </c>
      <c r="F11" s="140" t="s">
        <v>267</v>
      </c>
      <c r="G11" s="140" t="s">
        <v>268</v>
      </c>
      <c r="H11" s="140" t="s">
        <v>269</v>
      </c>
      <c r="I11" s="140" t="s">
        <v>314</v>
      </c>
      <c r="J11" s="140" t="s">
        <v>129</v>
      </c>
      <c r="K11" s="141" t="s">
        <v>270</v>
      </c>
    </row>
    <row r="12" spans="1:11" ht="19.5" customHeight="1">
      <c r="A12" s="129">
        <v>18</v>
      </c>
      <c r="B12" s="130" t="s">
        <v>96</v>
      </c>
      <c r="C12" s="134" t="s">
        <v>136</v>
      </c>
      <c r="D12" s="142" t="s">
        <v>137</v>
      </c>
      <c r="E12" s="143" t="s">
        <v>138</v>
      </c>
      <c r="F12" s="143" t="s">
        <v>139</v>
      </c>
      <c r="G12" s="143" t="s">
        <v>140</v>
      </c>
      <c r="H12" s="143" t="s">
        <v>141</v>
      </c>
      <c r="I12" s="143" t="s">
        <v>142</v>
      </c>
      <c r="J12" s="143" t="s">
        <v>143</v>
      </c>
      <c r="K12" s="144" t="s">
        <v>144</v>
      </c>
    </row>
    <row r="13" spans="1:11" ht="19.5" customHeight="1">
      <c r="A13" s="129">
        <v>19</v>
      </c>
      <c r="B13" s="130" t="s">
        <v>97</v>
      </c>
      <c r="C13" s="131" t="s">
        <v>239</v>
      </c>
      <c r="D13" s="139" t="s">
        <v>240</v>
      </c>
      <c r="E13" s="140" t="s">
        <v>241</v>
      </c>
      <c r="F13" s="140" t="s">
        <v>242</v>
      </c>
      <c r="G13" s="140" t="s">
        <v>243</v>
      </c>
      <c r="H13" s="140" t="s">
        <v>244</v>
      </c>
      <c r="I13" s="140" t="s">
        <v>245</v>
      </c>
      <c r="J13" s="140" t="s">
        <v>246</v>
      </c>
      <c r="K13" s="141" t="s">
        <v>247</v>
      </c>
    </row>
    <row r="14" spans="1:11" ht="19.5" customHeight="1">
      <c r="A14" s="129">
        <v>21</v>
      </c>
      <c r="B14" s="130" t="s">
        <v>98</v>
      </c>
      <c r="C14" s="131" t="s">
        <v>222</v>
      </c>
      <c r="D14" s="139" t="s">
        <v>223</v>
      </c>
      <c r="E14" s="140" t="s">
        <v>224</v>
      </c>
      <c r="F14" s="140" t="s">
        <v>225</v>
      </c>
      <c r="G14" s="140" t="s">
        <v>226</v>
      </c>
      <c r="H14" s="140" t="s">
        <v>227</v>
      </c>
      <c r="I14" s="140" t="s">
        <v>228</v>
      </c>
      <c r="J14" s="140" t="s">
        <v>229</v>
      </c>
      <c r="K14" s="141" t="s">
        <v>230</v>
      </c>
    </row>
    <row r="15" spans="1:11" ht="19.5" customHeight="1">
      <c r="A15" s="129">
        <v>23</v>
      </c>
      <c r="B15" s="130" t="s">
        <v>99</v>
      </c>
      <c r="C15" s="131" t="s">
        <v>288</v>
      </c>
      <c r="D15" s="139" t="s">
        <v>289</v>
      </c>
      <c r="E15" s="140" t="s">
        <v>290</v>
      </c>
      <c r="F15" s="140" t="s">
        <v>291</v>
      </c>
      <c r="G15" s="140" t="s">
        <v>292</v>
      </c>
      <c r="H15" s="140" t="s">
        <v>293</v>
      </c>
      <c r="I15" s="140" t="s">
        <v>294</v>
      </c>
      <c r="J15" s="140" t="s">
        <v>295</v>
      </c>
      <c r="K15" s="141" t="s">
        <v>296</v>
      </c>
    </row>
    <row r="16" spans="1:11" ht="19.5" customHeight="1">
      <c r="A16" s="129">
        <v>24</v>
      </c>
      <c r="B16" s="130" t="s">
        <v>100</v>
      </c>
      <c r="C16" s="131" t="s">
        <v>174</v>
      </c>
      <c r="D16" s="145" t="s">
        <v>272</v>
      </c>
      <c r="E16" s="146" t="s">
        <v>175</v>
      </c>
      <c r="F16" s="146" t="s">
        <v>273</v>
      </c>
      <c r="G16" s="146" t="s">
        <v>176</v>
      </c>
      <c r="H16" s="146" t="s">
        <v>177</v>
      </c>
      <c r="I16" s="146" t="s">
        <v>178</v>
      </c>
      <c r="J16" s="146" t="s">
        <v>179</v>
      </c>
      <c r="K16" s="147" t="s">
        <v>180</v>
      </c>
    </row>
    <row r="17" spans="1:11" ht="19.5" customHeight="1">
      <c r="A17" s="129">
        <v>26</v>
      </c>
      <c r="B17" s="130" t="s">
        <v>101</v>
      </c>
      <c r="C17" s="131" t="s">
        <v>255</v>
      </c>
      <c r="D17" s="139" t="s">
        <v>256</v>
      </c>
      <c r="E17" s="140" t="s">
        <v>257</v>
      </c>
      <c r="F17" s="140" t="s">
        <v>258</v>
      </c>
      <c r="G17" s="140" t="s">
        <v>259</v>
      </c>
      <c r="H17" s="140" t="s">
        <v>260</v>
      </c>
      <c r="I17" s="140" t="s">
        <v>261</v>
      </c>
      <c r="J17" s="140" t="s">
        <v>262</v>
      </c>
      <c r="K17" s="141" t="s">
        <v>263</v>
      </c>
    </row>
    <row r="18" spans="1:11" ht="19.5" customHeight="1">
      <c r="A18" s="129">
        <v>27</v>
      </c>
      <c r="B18" s="130" t="s">
        <v>102</v>
      </c>
      <c r="C18" s="132" t="s">
        <v>181</v>
      </c>
      <c r="D18" s="139" t="s">
        <v>182</v>
      </c>
      <c r="E18" s="140" t="s">
        <v>183</v>
      </c>
      <c r="F18" s="140" t="s">
        <v>184</v>
      </c>
      <c r="G18" s="140" t="s">
        <v>185</v>
      </c>
      <c r="H18" s="140" t="s">
        <v>186</v>
      </c>
      <c r="I18" s="140" t="s">
        <v>135</v>
      </c>
      <c r="J18" s="140" t="s">
        <v>187</v>
      </c>
      <c r="K18" s="141" t="s">
        <v>188</v>
      </c>
    </row>
    <row r="19" spans="1:11" ht="19.5" customHeight="1">
      <c r="A19" s="129">
        <v>28</v>
      </c>
      <c r="B19" s="130" t="s">
        <v>103</v>
      </c>
      <c r="C19" s="131" t="s">
        <v>189</v>
      </c>
      <c r="D19" s="139" t="s">
        <v>190</v>
      </c>
      <c r="E19" s="140" t="s">
        <v>191</v>
      </c>
      <c r="F19" s="140" t="s">
        <v>192</v>
      </c>
      <c r="G19" s="140" t="s">
        <v>193</v>
      </c>
      <c r="H19" s="140" t="s">
        <v>194</v>
      </c>
      <c r="I19" s="140" t="s">
        <v>195</v>
      </c>
      <c r="J19" s="140" t="s">
        <v>196</v>
      </c>
      <c r="K19" s="141"/>
    </row>
    <row r="20" spans="1:11" ht="19.5" customHeight="1">
      <c r="A20" s="129">
        <v>35</v>
      </c>
      <c r="B20" s="130" t="s">
        <v>104</v>
      </c>
      <c r="C20" s="131" t="s">
        <v>205</v>
      </c>
      <c r="D20" s="139" t="s">
        <v>206</v>
      </c>
      <c r="E20" s="140" t="s">
        <v>207</v>
      </c>
      <c r="F20" s="140" t="s">
        <v>208</v>
      </c>
      <c r="G20" s="148" t="s">
        <v>213</v>
      </c>
      <c r="H20" s="140" t="s">
        <v>209</v>
      </c>
      <c r="I20" s="140" t="s">
        <v>210</v>
      </c>
      <c r="J20" s="140" t="s">
        <v>211</v>
      </c>
      <c r="K20" s="141" t="s">
        <v>212</v>
      </c>
    </row>
    <row r="21" spans="1:11" ht="19.5" customHeight="1">
      <c r="A21" s="129">
        <v>37</v>
      </c>
      <c r="B21" s="130" t="s">
        <v>105</v>
      </c>
      <c r="C21" s="131" t="s">
        <v>197</v>
      </c>
      <c r="D21" s="139" t="s">
        <v>198</v>
      </c>
      <c r="E21" s="140" t="s">
        <v>199</v>
      </c>
      <c r="F21" s="140" t="s">
        <v>200</v>
      </c>
      <c r="G21" s="140" t="s">
        <v>201</v>
      </c>
      <c r="H21" s="140" t="s">
        <v>202</v>
      </c>
      <c r="I21" s="140" t="s">
        <v>203</v>
      </c>
      <c r="J21" s="140" t="s">
        <v>204</v>
      </c>
      <c r="K21" s="141"/>
    </row>
    <row r="22" spans="1:11" ht="19.5" customHeight="1">
      <c r="A22" s="129">
        <v>38</v>
      </c>
      <c r="B22" s="130" t="s">
        <v>106</v>
      </c>
      <c r="C22" s="133" t="s">
        <v>145</v>
      </c>
      <c r="D22" s="139" t="s">
        <v>146</v>
      </c>
      <c r="E22" s="140" t="s">
        <v>147</v>
      </c>
      <c r="F22" s="140" t="s">
        <v>148</v>
      </c>
      <c r="G22" s="140" t="s">
        <v>149</v>
      </c>
      <c r="H22" s="140" t="s">
        <v>150</v>
      </c>
      <c r="I22" s="140" t="s">
        <v>151</v>
      </c>
      <c r="J22" s="140" t="s">
        <v>152</v>
      </c>
      <c r="K22" s="141" t="s">
        <v>153</v>
      </c>
    </row>
    <row r="23" spans="1:11" ht="19.5" customHeight="1">
      <c r="A23" s="129">
        <v>60</v>
      </c>
      <c r="B23" s="130" t="s">
        <v>155</v>
      </c>
      <c r="C23" s="131" t="s">
        <v>248</v>
      </c>
      <c r="D23" s="139" t="s">
        <v>249</v>
      </c>
      <c r="E23" s="140" t="s">
        <v>250</v>
      </c>
      <c r="F23" s="140" t="s">
        <v>251</v>
      </c>
      <c r="G23" s="140" t="s">
        <v>254</v>
      </c>
      <c r="H23" s="140" t="s">
        <v>252</v>
      </c>
      <c r="I23" s="140" t="s">
        <v>253</v>
      </c>
      <c r="J23" s="140"/>
      <c r="K23" s="141"/>
    </row>
    <row r="24" spans="1:11" ht="19.5" customHeight="1">
      <c r="A24" s="129">
        <v>53</v>
      </c>
      <c r="B24" s="130" t="s">
        <v>156</v>
      </c>
      <c r="C24" s="135" t="s">
        <v>313</v>
      </c>
      <c r="D24" s="139" t="s">
        <v>306</v>
      </c>
      <c r="E24" s="140" t="s">
        <v>307</v>
      </c>
      <c r="F24" s="140" t="s">
        <v>308</v>
      </c>
      <c r="G24" s="140" t="s">
        <v>309</v>
      </c>
      <c r="H24" s="140" t="s">
        <v>310</v>
      </c>
      <c r="I24" s="140" t="s">
        <v>311</v>
      </c>
      <c r="J24" s="140" t="s">
        <v>312</v>
      </c>
      <c r="K24" s="141"/>
    </row>
    <row r="25" spans="1:11" ht="19.5" customHeight="1">
      <c r="A25" s="129">
        <v>62</v>
      </c>
      <c r="B25" s="130" t="s">
        <v>154</v>
      </c>
      <c r="C25" s="131" t="s">
        <v>274</v>
      </c>
      <c r="D25" s="139" t="s">
        <v>275</v>
      </c>
      <c r="E25" s="140" t="s">
        <v>276</v>
      </c>
      <c r="F25" s="140" t="s">
        <v>277</v>
      </c>
      <c r="G25" s="140" t="s">
        <v>278</v>
      </c>
      <c r="H25" s="140" t="s">
        <v>271</v>
      </c>
      <c r="I25" s="140" t="s">
        <v>279</v>
      </c>
      <c r="J25" s="140"/>
      <c r="K25" s="141"/>
    </row>
    <row r="26" spans="1:11" ht="19.5" customHeight="1">
      <c r="A26" s="129">
        <v>59</v>
      </c>
      <c r="B26" s="130" t="s">
        <v>157</v>
      </c>
      <c r="C26" s="131" t="s">
        <v>158</v>
      </c>
      <c r="D26" s="139" t="s">
        <v>159</v>
      </c>
      <c r="E26" s="140" t="s">
        <v>160</v>
      </c>
      <c r="F26" s="140" t="s">
        <v>161</v>
      </c>
      <c r="G26" s="140" t="s">
        <v>162</v>
      </c>
      <c r="H26" s="140" t="s">
        <v>163</v>
      </c>
      <c r="I26" s="140" t="s">
        <v>280</v>
      </c>
      <c r="J26" s="140" t="s">
        <v>164</v>
      </c>
      <c r="K26" s="141"/>
    </row>
  </sheetData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workbookViewId="0" topLeftCell="A19">
      <selection activeCell="H26" sqref="H26"/>
    </sheetView>
  </sheetViews>
  <sheetFormatPr defaultColWidth="8.796875" defaultRowHeight="15"/>
  <cols>
    <col min="1" max="5" width="3.69921875" style="5" customWidth="1"/>
    <col min="6" max="6" width="5.69921875" style="5" customWidth="1"/>
    <col min="7" max="7" width="8.69921875" style="5" customWidth="1"/>
    <col min="8" max="8" width="12.69921875" style="5" customWidth="1"/>
    <col min="9" max="13" width="15.69921875" style="5" customWidth="1"/>
    <col min="14" max="21" width="11" style="0" customWidth="1"/>
    <col min="22" max="16384" width="9.69921875" style="5" customWidth="1"/>
  </cols>
  <sheetData>
    <row r="1" s="1" customFormat="1" ht="14.25">
      <c r="G1" s="1" t="str">
        <f>'最初に'!C7</f>
        <v>平成１９年度　筑豊地区中学校　駅伝競走大会</v>
      </c>
    </row>
    <row r="2" s="2" customFormat="1" ht="14.25">
      <c r="J2" s="1" t="s">
        <v>36</v>
      </c>
    </row>
    <row r="3" ht="14.25">
      <c r="M3" s="7" t="str">
        <f>'最初に'!C8</f>
        <v>平成１９年１１月３日（土）　９時３０分スタート</v>
      </c>
    </row>
    <row r="4" spans="1:21" ht="12">
      <c r="A4" s="3" t="s">
        <v>45</v>
      </c>
      <c r="B4" s="3" t="s">
        <v>46</v>
      </c>
      <c r="C4" s="3" t="s">
        <v>47</v>
      </c>
      <c r="D4" s="3" t="s">
        <v>48</v>
      </c>
      <c r="E4" s="3" t="s">
        <v>49</v>
      </c>
      <c r="F4" s="13" t="s">
        <v>60</v>
      </c>
      <c r="G4" s="26" t="s">
        <v>61</v>
      </c>
      <c r="H4" s="3" t="s">
        <v>62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6">
        <v>2</v>
      </c>
      <c r="B5" s="6">
        <v>1</v>
      </c>
      <c r="C5" s="6">
        <v>4</v>
      </c>
      <c r="D5" s="6">
        <v>5</v>
      </c>
      <c r="E5" s="6">
        <v>3</v>
      </c>
      <c r="F5" s="13">
        <f>IF('登録'!A5=0,"",'登録'!A5)</f>
        <v>1</v>
      </c>
      <c r="G5" s="26" t="str">
        <f>IF('登録'!B5="","",'登録'!B5)</f>
        <v>直方第一</v>
      </c>
      <c r="H5" s="3" t="str">
        <f>IF('登録'!C5="","",'登録'!C5)</f>
        <v>北川　裕子</v>
      </c>
      <c r="I5" s="3" t="str">
        <f>IF(A5=0,"",LOOKUP(A5,'登録'!$D$4:$K$4,'登録'!$D5:$J5))</f>
        <v>森本　桜花③</v>
      </c>
      <c r="J5" s="3" t="str">
        <f>IF(B5=0,"",LOOKUP(B5,'登録'!$D$4:$K$4,'登録'!$D5:$J5))</f>
        <v>林田　奈々③</v>
      </c>
      <c r="K5" s="3" t="str">
        <f>IF(C5=0,"",LOOKUP(C5,'登録'!$D$4:$K$4,'登録'!$D5:$J5))</f>
        <v>鶴園美寿々②</v>
      </c>
      <c r="L5" s="3" t="str">
        <f>IF(D5=0,"",LOOKUP(D5,'登録'!$D$4:$K$4,'登録'!$D5:$J5))</f>
        <v>永嶋　咲花②</v>
      </c>
      <c r="M5" s="3" t="str">
        <f>IF(E5=0,"",LOOKUP(E5,'登録'!$D$4:$K$4,'登録'!$D5:$J5))</f>
        <v>田中　千愛③</v>
      </c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6">
        <v>1</v>
      </c>
      <c r="B6" s="6">
        <v>5</v>
      </c>
      <c r="C6" s="6">
        <v>3</v>
      </c>
      <c r="D6" s="6">
        <v>2</v>
      </c>
      <c r="E6" s="6">
        <v>4</v>
      </c>
      <c r="F6" s="13">
        <f>IF('登録'!A6=0,"",'登録'!A6)</f>
        <v>2</v>
      </c>
      <c r="G6" s="26" t="str">
        <f>IF('登録'!B6="","",'登録'!B6)</f>
        <v>直方第二</v>
      </c>
      <c r="H6" s="3" t="str">
        <f>IF('登録'!C6="","",'登録'!C6)</f>
        <v>佐藤　正弘</v>
      </c>
      <c r="I6" s="3" t="str">
        <f>IF(A6=0,"",LOOKUP(A6,'登録'!$D$4:$K$4,'登録'!$D6:$K6))</f>
        <v>高木　美保③</v>
      </c>
      <c r="J6" s="3" t="str">
        <f>IF(B6=0,"",LOOKUP(B6,'登録'!$D$4:$K$4,'登録'!$D6:$K6))</f>
        <v>小田　　葵②</v>
      </c>
      <c r="K6" s="3" t="str">
        <f>IF(C6=0,"",LOOKUP(C6,'登録'!$D$4:$K$4,'登録'!$D6:$K6))</f>
        <v>高木　柚美②</v>
      </c>
      <c r="L6" s="3" t="str">
        <f>IF(D6=0,"",LOOKUP(D6,'登録'!$D$4:$K$4,'登録'!$D6:$K6))</f>
        <v>河野　早夏③</v>
      </c>
      <c r="M6" s="3" t="str">
        <f>IF(E6=0,"",LOOKUP(E6,'登録'!$D$4:$K$4,'登録'!$D6:$K6))</f>
        <v>藤本　美咲②</v>
      </c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13">
        <f>IF('登録'!A7=0,"",'登録'!A7)</f>
        <v>3</v>
      </c>
      <c r="G7" s="26" t="str">
        <f>IF('登録'!B7="","",'登録'!B7)</f>
        <v>直方第三</v>
      </c>
      <c r="H7" s="3" t="str">
        <f>IF('登録'!C7="","",'登録'!C7)</f>
        <v>吉竹　弘智</v>
      </c>
      <c r="I7" s="3" t="str">
        <f>IF(A7=0,"",LOOKUP(A7,'登録'!$D$4:$K$4,'登録'!$D7:$K7))</f>
        <v>山田　　葵①</v>
      </c>
      <c r="J7" s="3" t="str">
        <f>IF(B7=0,"",LOOKUP(B7,'登録'!$D$4:$K$4,'登録'!$D7:$K7))</f>
        <v>吉田あかね①</v>
      </c>
      <c r="K7" s="3" t="str">
        <f>IF(C7=0,"",LOOKUP(C7,'登録'!$D$4:$K$4,'登録'!$D7:$K7))</f>
        <v>石村　愛里①</v>
      </c>
      <c r="L7" s="3" t="str">
        <f>IF(D7=0,"",LOOKUP(D7,'登録'!$D$4:$K$4,'登録'!$D7:$K7))</f>
        <v>飯田　　歩③</v>
      </c>
      <c r="M7" s="3" t="str">
        <f>IF(E7=0,"",LOOKUP(E7,'登録'!$D$4:$K$4,'登録'!$D7:$K7))</f>
        <v>小田　沙織②</v>
      </c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6">
        <v>2</v>
      </c>
      <c r="B8" s="6">
        <v>3</v>
      </c>
      <c r="C8" s="6">
        <v>5</v>
      </c>
      <c r="D8" s="6">
        <v>6</v>
      </c>
      <c r="E8" s="6">
        <v>7</v>
      </c>
      <c r="F8" s="13">
        <f>IF('登録'!A8=0,"",'登録'!A8)</f>
        <v>9</v>
      </c>
      <c r="G8" s="26" t="str">
        <f>IF('登録'!B8="","",'登録'!B8)</f>
        <v>鞍手北</v>
      </c>
      <c r="H8" s="3" t="str">
        <f>IF('登録'!C8="","",'登録'!C8)</f>
        <v>吉柳　義雄</v>
      </c>
      <c r="I8" s="3" t="str">
        <f>IF(A8=0,"",LOOKUP(A8,'登録'!$D$4:$K$4,'登録'!$D8:$K8))</f>
        <v>守山　早紀②</v>
      </c>
      <c r="J8" s="3" t="str">
        <f>IF(B8=0,"",LOOKUP(B8,'登録'!$D$4:$K$4,'登録'!$D8:$K8))</f>
        <v>三宅　　黎②</v>
      </c>
      <c r="K8" s="3" t="str">
        <f>IF(C8=0,"",LOOKUP(C8,'登録'!$D$4:$K$4,'登録'!$D8:$K8))</f>
        <v>武内美沙紀①</v>
      </c>
      <c r="L8" s="3" t="str">
        <f>IF(D8=0,"",LOOKUP(D8,'登録'!$D$4:$K$4,'登録'!$D8:$K8))</f>
        <v>白石　　遥①</v>
      </c>
      <c r="M8" s="3" t="str">
        <f>IF(E8=0,"",LOOKUP(E8,'登録'!$D$4:$K$4,'登録'!$D8:$K8))</f>
        <v>梶栗　美希①</v>
      </c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6">
        <v>2</v>
      </c>
      <c r="B9" s="6">
        <v>3</v>
      </c>
      <c r="C9" s="6">
        <v>5</v>
      </c>
      <c r="D9" s="6">
        <v>4</v>
      </c>
      <c r="E9" s="6">
        <v>1</v>
      </c>
      <c r="F9" s="13">
        <f>IF('登録'!A9=0,"",'登録'!A9)</f>
        <v>11</v>
      </c>
      <c r="G9" s="26" t="str">
        <f>IF('登録'!B9="","",'登録'!B9)</f>
        <v>若　　宮</v>
      </c>
      <c r="H9" s="3" t="str">
        <f>IF('登録'!C9="","",'登録'!C9)</f>
        <v>秀島　淳一</v>
      </c>
      <c r="I9" s="3" t="str">
        <f>IF(A9=0,"",LOOKUP(A9,'登録'!$D$4:$K$4,'登録'!$D9:$K9))</f>
        <v>神田　真愛②</v>
      </c>
      <c r="J9" s="3" t="str">
        <f>IF(B9=0,"",LOOKUP(B9,'登録'!$D$4:$K$4,'登録'!$D9:$K9))</f>
        <v>牧　　優奈②</v>
      </c>
      <c r="K9" s="3" t="str">
        <f>IF(C9=0,"",LOOKUP(C9,'登録'!$D$4:$K$4,'登録'!$D9:$K9))</f>
        <v>真隅　菜々②</v>
      </c>
      <c r="L9" s="3" t="str">
        <f>IF(D9=0,"",LOOKUP(D9,'登録'!$D$4:$K$4,'登録'!$D9:$K9))</f>
        <v>牧　奈都美②</v>
      </c>
      <c r="M9" s="3" t="str">
        <f>IF(E9=0,"",LOOKUP(E9,'登録'!$D$4:$K$4,'登録'!$D9:$K9))</f>
        <v>安永百合恵③</v>
      </c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6">
        <v>2</v>
      </c>
      <c r="B10" s="6">
        <v>3</v>
      </c>
      <c r="C10" s="6">
        <v>6</v>
      </c>
      <c r="D10" s="6">
        <v>1</v>
      </c>
      <c r="E10" s="6">
        <v>4</v>
      </c>
      <c r="F10" s="13">
        <f>IF('登録'!A10=0,"",'登録'!A10)</f>
        <v>16</v>
      </c>
      <c r="G10" s="26" t="str">
        <f>IF('登録'!B10="","",'登録'!B10)</f>
        <v>水　　巻</v>
      </c>
      <c r="H10" s="3" t="str">
        <f>IF('登録'!C10="","",'登録'!C10)</f>
        <v>阿部伊都貴</v>
      </c>
      <c r="I10" s="3" t="str">
        <f>IF(A10=0,"",LOOKUP(A10,'登録'!$D$4:$K$4,'登録'!$D10:$K10))</f>
        <v>坂口　里歩②</v>
      </c>
      <c r="J10" s="3" t="str">
        <f>IF(B10=0,"",LOOKUP(B10,'登録'!$D$4:$K$4,'登録'!$D10:$K10))</f>
        <v>小畑　春香②</v>
      </c>
      <c r="K10" s="3" t="str">
        <f>IF(C10=0,"",LOOKUP(C10,'登録'!$D$4:$K$4,'登録'!$D10:$K10))</f>
        <v>柏木有里愛①</v>
      </c>
      <c r="L10" s="3" t="str">
        <f>IF(D10=0,"",LOOKUP(D10,'登録'!$D$4:$K$4,'登録'!$D10:$K10))</f>
        <v>鶴野　悠香③</v>
      </c>
      <c r="M10" s="3" t="str">
        <f>IF(E10=0,"",LOOKUP(E10,'登録'!$D$4:$K$4,'登録'!$D10:$K10))</f>
        <v>鶴野明日香②</v>
      </c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6">
        <v>1</v>
      </c>
      <c r="B11" s="6">
        <v>2</v>
      </c>
      <c r="C11" s="6">
        <v>3</v>
      </c>
      <c r="D11" s="6">
        <v>4</v>
      </c>
      <c r="E11" s="6">
        <v>6</v>
      </c>
      <c r="F11" s="13">
        <f>IF('登録'!A11=0,"",'登録'!A11)</f>
        <v>17</v>
      </c>
      <c r="G11" s="26" t="str">
        <f>IF('登録'!B11="","",'登録'!B11)</f>
        <v>水巻南</v>
      </c>
      <c r="H11" s="3" t="str">
        <f>IF('登録'!C11="","",'登録'!C11)</f>
        <v>山上　紀恵</v>
      </c>
      <c r="I11" s="3" t="str">
        <f>IF(A11=0,"",LOOKUP(A11,'登録'!$D$4:$K$4,'登録'!$D11:$K11))</f>
        <v>山口　美樹②</v>
      </c>
      <c r="J11" s="3" t="str">
        <f>IF(B11=0,"",LOOKUP(B11,'登録'!$D$4:$K$4,'登録'!$D11:$K11))</f>
        <v>井上　和香①</v>
      </c>
      <c r="K11" s="3" t="str">
        <f>IF(C11=0,"",LOOKUP(C11,'登録'!$D$4:$K$4,'登録'!$D11:$K11))</f>
        <v>田代さくら①</v>
      </c>
      <c r="L11" s="3" t="str">
        <f>IF(D11=0,"",LOOKUP(D11,'登録'!$D$4:$K$4,'登録'!$D11:$K11))</f>
        <v>中村真由美①</v>
      </c>
      <c r="M11" s="3" t="str">
        <f>IF(E11=0,"",LOOKUP(E11,'登録'!$D$4:$K$4,'登録'!$D11:$K11))</f>
        <v>德重　彩香②</v>
      </c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6">
        <v>1</v>
      </c>
      <c r="B12" s="6">
        <v>6</v>
      </c>
      <c r="C12" s="6">
        <v>3</v>
      </c>
      <c r="D12" s="6">
        <v>2</v>
      </c>
      <c r="E12" s="6">
        <v>7</v>
      </c>
      <c r="F12" s="13">
        <f>IF('登録'!A12=0,"",'登録'!A12)</f>
        <v>18</v>
      </c>
      <c r="G12" s="26" t="str">
        <f>IF('登録'!B12="","",'登録'!B12)</f>
        <v>芦　　屋</v>
      </c>
      <c r="H12" s="3" t="str">
        <f>IF('登録'!C12="","",'登録'!C12)</f>
        <v>麻生　徳子</v>
      </c>
      <c r="I12" s="3" t="str">
        <f>IF(A12=0,"",LOOKUP(A12,'登録'!$D$4:$K$4,'登録'!$D12:$K12))</f>
        <v>加来　華奈③</v>
      </c>
      <c r="J12" s="3" t="str">
        <f>IF(B12=0,"",LOOKUP(B12,'登録'!$D$4:$K$4,'登録'!$D12:$K12))</f>
        <v>野田　怜花①</v>
      </c>
      <c r="K12" s="3" t="str">
        <f>IF(C12=0,"",LOOKUP(C12,'登録'!$D$4:$K$4,'登録'!$D12:$K12))</f>
        <v>古海　新子②</v>
      </c>
      <c r="L12" s="3" t="str">
        <f>IF(D12=0,"",LOOKUP(D12,'登録'!$D$4:$K$4,'登録'!$D12:$K12))</f>
        <v>永野　瑞季②</v>
      </c>
      <c r="M12" s="3" t="str">
        <f>IF(E12=0,"",LOOKUP(E12,'登録'!$D$4:$K$4,'登録'!$D12:$K12))</f>
        <v>梅谷　美咲①</v>
      </c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6">
        <v>1</v>
      </c>
      <c r="B13" s="6">
        <v>2</v>
      </c>
      <c r="C13" s="6">
        <v>8</v>
      </c>
      <c r="D13" s="6">
        <v>3</v>
      </c>
      <c r="E13" s="6">
        <v>4</v>
      </c>
      <c r="F13" s="13">
        <f>IF('登録'!A13=0,"",'登録'!A13)</f>
        <v>19</v>
      </c>
      <c r="G13" s="26" t="str">
        <f>IF('登録'!B13="","",'登録'!B13)</f>
        <v>遠　　賀</v>
      </c>
      <c r="H13" s="3" t="str">
        <f>IF('登録'!C13="","",'登録'!C13)</f>
        <v>廣渡　義彦</v>
      </c>
      <c r="I13" s="3" t="str">
        <f>IF(A13=0,"",LOOKUP(A13,'登録'!$D$4:$K$4,'登録'!$D13:$K13))</f>
        <v>梶原　千愛②</v>
      </c>
      <c r="J13" s="3" t="str">
        <f>IF(B13=0,"",LOOKUP(B13,'登録'!$D$4:$K$4,'登録'!$D13:$K13))</f>
        <v>日高　歩美①</v>
      </c>
      <c r="K13" s="3" t="str">
        <f>IF(C13=0,"",LOOKUP(C13,'登録'!$D$4:$K$4,'登録'!$D13:$K13))</f>
        <v>小路　萌子③</v>
      </c>
      <c r="L13" s="3" t="str">
        <f>IF(D13=0,"",LOOKUP(D13,'登録'!$D$4:$K$4,'登録'!$D13:$K13))</f>
        <v>三橋　舞子①</v>
      </c>
      <c r="M13" s="3" t="str">
        <f>IF(E13=0,"",LOOKUP(E13,'登録'!$D$4:$K$4,'登録'!$D13:$K13))</f>
        <v>森田　若葉②</v>
      </c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6">
        <v>5</v>
      </c>
      <c r="B14" s="6">
        <v>6</v>
      </c>
      <c r="C14" s="6">
        <v>3</v>
      </c>
      <c r="D14" s="6">
        <v>2</v>
      </c>
      <c r="E14" s="6">
        <v>1</v>
      </c>
      <c r="F14" s="13">
        <f>IF('登録'!A14=0,"",'登録'!A14)</f>
        <v>21</v>
      </c>
      <c r="G14" s="26" t="str">
        <f>IF('登録'!B14="","",'登録'!B14)</f>
        <v>岡　　垣</v>
      </c>
      <c r="H14" s="3" t="str">
        <f>IF('登録'!C14="","",'登録'!C14)</f>
        <v>岩本　泰幸</v>
      </c>
      <c r="I14" s="3" t="str">
        <f>IF(A14=0,"",LOOKUP(A14,'登録'!$D$4:$K$4,'登録'!$D14:$K14))</f>
        <v>佐藤玖瑠未①</v>
      </c>
      <c r="J14" s="3" t="str">
        <f>IF(B14=0,"",LOOKUP(B14,'登録'!$D$4:$K$4,'登録'!$D14:$K14))</f>
        <v>高良　優衣①</v>
      </c>
      <c r="K14" s="3" t="str">
        <f>IF(C14=0,"",LOOKUP(C14,'登録'!$D$4:$K$4,'登録'!$D14:$K14))</f>
        <v>松田　彩奈②</v>
      </c>
      <c r="L14" s="3" t="str">
        <f>IF(D14=0,"",LOOKUP(D14,'登録'!$D$4:$K$4,'登録'!$D14:$K14))</f>
        <v>柴田　春奈②</v>
      </c>
      <c r="M14" s="3" t="str">
        <f>IF(E14=0,"",LOOKUP(E14,'登録'!$D$4:$K$4,'登録'!$D14:$K14))</f>
        <v>須藤　夏帆②</v>
      </c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6">
        <v>1</v>
      </c>
      <c r="B15" s="6">
        <v>3</v>
      </c>
      <c r="C15" s="6">
        <v>2</v>
      </c>
      <c r="D15" s="6">
        <v>4</v>
      </c>
      <c r="E15" s="6">
        <v>7</v>
      </c>
      <c r="F15" s="13">
        <f>IF('登録'!A15=0,"",'登録'!A15)</f>
        <v>23</v>
      </c>
      <c r="G15" s="26" t="str">
        <f>IF('登録'!B15="","",'登録'!B15)</f>
        <v>飯塚第一</v>
      </c>
      <c r="H15" s="3" t="str">
        <f>IF('登録'!C15="","",'登録'!C15)</f>
        <v>藤井　隆史</v>
      </c>
      <c r="I15" s="3" t="str">
        <f>IF(A15=0,"",LOOKUP(A15,'登録'!$D$4:$K$4,'登録'!$D15:$K15))</f>
        <v>岩元　優希②</v>
      </c>
      <c r="J15" s="3" t="str">
        <f>IF(B15=0,"",LOOKUP(B15,'登録'!$D$4:$K$4,'登録'!$D15:$K15))</f>
        <v>日高　咲②</v>
      </c>
      <c r="K15" s="3" t="str">
        <f>IF(C15=0,"",LOOKUP(C15,'登録'!$D$4:$K$4,'登録'!$D15:$K15))</f>
        <v>原中　晴菜②</v>
      </c>
      <c r="L15" s="3" t="str">
        <f>IF(D15=0,"",LOOKUP(D15,'登録'!$D$4:$K$4,'登録'!$D15:$K15))</f>
        <v>辻岡　真理②</v>
      </c>
      <c r="M15" s="3" t="str">
        <f>IF(E15=0,"",LOOKUP(E15,'登録'!$D$4:$K$4,'登録'!$D15:$K15))</f>
        <v>河崎　恵子③</v>
      </c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6">
        <v>6</v>
      </c>
      <c r="B16" s="6">
        <v>4</v>
      </c>
      <c r="C16" s="6">
        <v>3</v>
      </c>
      <c r="D16" s="6">
        <v>8</v>
      </c>
      <c r="E16" s="6">
        <v>5</v>
      </c>
      <c r="F16" s="13">
        <f>IF('登録'!A16=0,"",'登録'!A16)</f>
        <v>24</v>
      </c>
      <c r="G16" s="26" t="str">
        <f>IF('登録'!B16="","",'登録'!B16)</f>
        <v>飯塚第二</v>
      </c>
      <c r="H16" s="3" t="str">
        <f>IF('登録'!C16="","",'登録'!C16)</f>
        <v>大田　和美</v>
      </c>
      <c r="I16" s="3" t="str">
        <f>IF(A16=0,"",LOOKUP(A16,'登録'!$D$4:$K$4,'登録'!$D16:$K16))</f>
        <v>長尾　祐希①</v>
      </c>
      <c r="J16" s="3" t="str">
        <f>IF(B16=0,"",LOOKUP(B16,'登録'!$D$4:$K$4,'登録'!$D16:$K16))</f>
        <v>河野　歩②</v>
      </c>
      <c r="K16" s="3" t="str">
        <f>IF(C16=0,"",LOOKUP(C16,'登録'!$D$4:$K$4,'登録'!$D16:$K16))</f>
        <v>畑中佳菜子③</v>
      </c>
      <c r="L16" s="3" t="str">
        <f>IF(D16=0,"",LOOKUP(D16,'登録'!$D$4:$K$4,'登録'!$D16:$K16))</f>
        <v>白神　香奈①</v>
      </c>
      <c r="M16" s="3" t="str">
        <f>IF(E16=0,"",LOOKUP(E16,'登録'!$D$4:$K$4,'登録'!$D16:$K16))</f>
        <v>土橋　美咲②</v>
      </c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6">
        <v>1</v>
      </c>
      <c r="B17" s="6">
        <v>4</v>
      </c>
      <c r="C17" s="6">
        <v>5</v>
      </c>
      <c r="D17" s="6">
        <v>2</v>
      </c>
      <c r="E17" s="6">
        <v>3</v>
      </c>
      <c r="F17" s="13">
        <f>IF('登録'!A17=0,"",'登録'!A17)</f>
        <v>26</v>
      </c>
      <c r="G17" s="26" t="str">
        <f>IF('登録'!B17="","",'登録'!B17)</f>
        <v>菰　　田</v>
      </c>
      <c r="H17" s="3" t="str">
        <f>IF('登録'!C17="","",'登録'!C17)</f>
        <v>井上　　明</v>
      </c>
      <c r="I17" s="3" t="str">
        <f>IF(A17=0,"",LOOKUP(A17,'登録'!$D$4:$K$4,'登録'!$D17:$K17))</f>
        <v>出口　佳愛②</v>
      </c>
      <c r="J17" s="3" t="str">
        <f>IF(B17=0,"",LOOKUP(B17,'登録'!$D$4:$K$4,'登録'!$D17:$K17))</f>
        <v>田子森有里②</v>
      </c>
      <c r="K17" s="3" t="str">
        <f>IF(C17=0,"",LOOKUP(C17,'登録'!$D$4:$K$4,'登録'!$D17:$K17))</f>
        <v>渋谷　奈央②</v>
      </c>
      <c r="L17" s="3" t="str">
        <f>IF(D17=0,"",LOOKUP(D17,'登録'!$D$4:$K$4,'登録'!$D17:$K17))</f>
        <v>松宮　由実②</v>
      </c>
      <c r="M17" s="3" t="str">
        <f>IF(E17=0,"",LOOKUP(E17,'登録'!$D$4:$K$4,'登録'!$D17:$K17))</f>
        <v>田子森千晶②</v>
      </c>
      <c r="N17" s="5"/>
      <c r="O17" s="5"/>
      <c r="P17" s="5"/>
      <c r="Q17" s="5"/>
      <c r="R17" s="5"/>
      <c r="S17" s="5"/>
      <c r="T17" s="5"/>
      <c r="U17" s="5"/>
    </row>
    <row r="18" spans="1:21" ht="19.5" customHeight="1">
      <c r="A18" s="6">
        <v>1</v>
      </c>
      <c r="B18" s="6">
        <v>3</v>
      </c>
      <c r="C18" s="6">
        <v>6</v>
      </c>
      <c r="D18" s="6">
        <v>4</v>
      </c>
      <c r="E18" s="6">
        <v>5</v>
      </c>
      <c r="F18" s="13">
        <f>IF('登録'!A18=0,"",'登録'!A18)</f>
        <v>27</v>
      </c>
      <c r="G18" s="26" t="str">
        <f>IF('登録'!B18="","",'登録'!B18)</f>
        <v>二　　瀬</v>
      </c>
      <c r="H18" s="3" t="str">
        <f>IF('登録'!C18="","",'登録'!C18)</f>
        <v>吉田　浩昭</v>
      </c>
      <c r="I18" s="3" t="str">
        <f>IF(A18=0,"",LOOKUP(A18,'登録'!$D$4:$K$4,'登録'!$D18:$K18))</f>
        <v>藤野　　愛②</v>
      </c>
      <c r="J18" s="3" t="str">
        <f>IF(B18=0,"",LOOKUP(B18,'登録'!$D$4:$K$4,'登録'!$D18:$K18))</f>
        <v>則松　千博②</v>
      </c>
      <c r="K18" s="3" t="str">
        <f>IF(C18=0,"",LOOKUP(C18,'登録'!$D$4:$K$4,'登録'!$D18:$K18))</f>
        <v>矢本あかり①</v>
      </c>
      <c r="L18" s="3" t="str">
        <f>IF(D18=0,"",LOOKUP(D18,'登録'!$D$4:$K$4,'登録'!$D18:$K18))</f>
        <v>大西　友紀②</v>
      </c>
      <c r="M18" s="3" t="str">
        <f>IF(E18=0,"",LOOKUP(E18,'登録'!$D$4:$K$4,'登録'!$D18:$K18))</f>
        <v>赤星　果歩①</v>
      </c>
      <c r="N18" s="5"/>
      <c r="O18" s="5"/>
      <c r="P18" s="5"/>
      <c r="Q18" s="5"/>
      <c r="R18" s="5"/>
      <c r="S18" s="5"/>
      <c r="T18" s="5"/>
      <c r="U18" s="5"/>
    </row>
    <row r="19" spans="1:21" ht="19.5" customHeight="1">
      <c r="A19" s="6">
        <v>2</v>
      </c>
      <c r="B19" s="6">
        <v>1</v>
      </c>
      <c r="C19" s="6">
        <v>4</v>
      </c>
      <c r="D19" s="6">
        <v>5</v>
      </c>
      <c r="E19" s="6">
        <v>6</v>
      </c>
      <c r="F19" s="13">
        <f>IF('登録'!A19=0,"",'登録'!A19)</f>
        <v>28</v>
      </c>
      <c r="G19" s="26" t="str">
        <f>IF('登録'!B19="","",'登録'!B19)</f>
        <v>幸　　袋</v>
      </c>
      <c r="H19" s="3" t="str">
        <f>IF('登録'!C19="","",'登録'!C19)</f>
        <v>三浦　風弥</v>
      </c>
      <c r="I19" s="3" t="str">
        <f>IF(A19=0,"",LOOKUP(A19,'登録'!$D$4:$K$4,'登録'!$D19:$K19))</f>
        <v>黒河　千尋②</v>
      </c>
      <c r="J19" s="3" t="str">
        <f>IF(B19=0,"",LOOKUP(B19,'登録'!$D$4:$K$4,'登録'!$D19:$K19))</f>
        <v>野見山萌子②</v>
      </c>
      <c r="K19" s="3" t="str">
        <f>IF(C19=0,"",LOOKUP(C19,'登録'!$D$4:$K$4,'登録'!$D19:$K19))</f>
        <v>前大舛美紀①</v>
      </c>
      <c r="L19" s="3" t="str">
        <f>IF(D19=0,"",LOOKUP(D19,'登録'!$D$4:$K$4,'登録'!$D19:$K19))</f>
        <v>森山　麗奈①</v>
      </c>
      <c r="M19" s="3" t="str">
        <f>IF(E19=0,"",LOOKUP(E19,'登録'!$D$4:$K$4,'登録'!$D19:$K19))</f>
        <v>米澤実乃里①</v>
      </c>
      <c r="N19" s="5"/>
      <c r="O19" s="5"/>
      <c r="P19" s="5"/>
      <c r="Q19" s="5"/>
      <c r="R19" s="5"/>
      <c r="S19" s="5"/>
      <c r="T19" s="5"/>
      <c r="U19" s="5"/>
    </row>
    <row r="20" spans="1:21" ht="19.5" customHeight="1">
      <c r="A20" s="6">
        <v>5</v>
      </c>
      <c r="B20" s="6">
        <v>6</v>
      </c>
      <c r="C20" s="6">
        <v>2</v>
      </c>
      <c r="D20" s="6">
        <v>1</v>
      </c>
      <c r="E20" s="6">
        <v>3</v>
      </c>
      <c r="F20" s="13">
        <f>IF('登録'!A20=0,"",'登録'!A20)</f>
        <v>35</v>
      </c>
      <c r="G20" s="26" t="str">
        <f>IF('登録'!B20="","",'登録'!B20)</f>
        <v>碓　　井</v>
      </c>
      <c r="H20" s="3" t="str">
        <f>IF('登録'!C20="","",'登録'!C20)</f>
        <v>山本　高司</v>
      </c>
      <c r="I20" s="3" t="str">
        <f>IF(A20=0,"",LOOKUP(A20,'登録'!$D$4:$K$4,'登録'!$D20:$K20))</f>
        <v>松尾　知穂①</v>
      </c>
      <c r="J20" s="3" t="str">
        <f>IF(B20=0,"",LOOKUP(B20,'登録'!$D$4:$K$4,'登録'!$D20:$K20))</f>
        <v>間　美早紀①</v>
      </c>
      <c r="K20" s="3" t="str">
        <f>IF(C20=0,"",LOOKUP(C20,'登録'!$D$4:$K$4,'登録'!$D20:$K20))</f>
        <v>國分沙耶加②</v>
      </c>
      <c r="L20" s="3" t="str">
        <f>IF(D20=0,"",LOOKUP(D20,'登録'!$D$4:$K$4,'登録'!$D20:$K20))</f>
        <v>富田　咲慧③</v>
      </c>
      <c r="M20" s="3" t="str">
        <f>IF(E20=0,"",LOOKUP(E20,'登録'!$D$4:$K$4,'登録'!$D20:$K20))</f>
        <v>石橋　奈央②</v>
      </c>
      <c r="N20" s="5"/>
      <c r="O20" s="5"/>
      <c r="P20" s="5"/>
      <c r="Q20" s="5"/>
      <c r="R20" s="5"/>
      <c r="S20" s="5"/>
      <c r="T20" s="5"/>
      <c r="U20" s="5"/>
    </row>
    <row r="21" spans="1:21" ht="19.5" customHeight="1">
      <c r="A21" s="6">
        <v>1</v>
      </c>
      <c r="B21" s="6">
        <v>6</v>
      </c>
      <c r="C21" s="6">
        <v>2</v>
      </c>
      <c r="D21" s="6">
        <v>4</v>
      </c>
      <c r="E21" s="6">
        <v>3</v>
      </c>
      <c r="F21" s="13">
        <f>IF('登録'!A21=0,"",'登録'!A21)</f>
        <v>37</v>
      </c>
      <c r="G21" s="26" t="str">
        <f>IF('登録'!B21="","",'登録'!B21)</f>
        <v>桂　　川</v>
      </c>
      <c r="H21" s="3" t="str">
        <f>IF('登録'!C21="","",'登録'!C21)</f>
        <v>田中　憲吾</v>
      </c>
      <c r="I21" s="3" t="str">
        <f>IF(A21=0,"",LOOKUP(A21,'登録'!$D$4:$K$4,'登録'!$D21:$J21))</f>
        <v>西村　奈央②</v>
      </c>
      <c r="J21" s="3" t="str">
        <f>IF(B21=0,"",LOOKUP(B21,'登録'!$D$4:$K$4,'登録'!$D21:$J21))</f>
        <v>加来美紗樹①</v>
      </c>
      <c r="K21" s="3" t="str">
        <f>IF(C21=0,"",LOOKUP(C21,'登録'!$D$4:$K$4,'登録'!$D21:$J21))</f>
        <v>白澤優里枝②</v>
      </c>
      <c r="L21" s="3" t="str">
        <f>IF(D21=0,"",LOOKUP(D21,'登録'!$D$4:$K$4,'登録'!$D21:$J21))</f>
        <v>伊藤　史乃①</v>
      </c>
      <c r="M21" s="3" t="str">
        <f>IF(E21=0,"",LOOKUP(E21,'登録'!$D$4:$K$4,'登録'!$D21:$J21))</f>
        <v>藤川　千夏②</v>
      </c>
      <c r="N21" s="5"/>
      <c r="O21" s="5"/>
      <c r="P21" s="5"/>
      <c r="Q21" s="5"/>
      <c r="R21" s="5"/>
      <c r="S21" s="5"/>
      <c r="T21" s="5"/>
      <c r="U21" s="5"/>
    </row>
    <row r="22" spans="1:21" ht="19.5" customHeight="1">
      <c r="A22" s="6">
        <v>8</v>
      </c>
      <c r="B22" s="6">
        <v>7</v>
      </c>
      <c r="C22" s="6">
        <v>1</v>
      </c>
      <c r="D22" s="6">
        <v>5</v>
      </c>
      <c r="E22" s="6">
        <v>6</v>
      </c>
      <c r="F22" s="13">
        <f>IF('登録'!A22=0,"",'登録'!A22)</f>
        <v>38</v>
      </c>
      <c r="G22" s="26" t="str">
        <f>IF('登録'!B22="","",'登録'!B22)</f>
        <v>穂波東</v>
      </c>
      <c r="H22" s="3" t="str">
        <f>IF('登録'!C22="","",'登録'!C22)</f>
        <v>石橋　信之</v>
      </c>
      <c r="I22" s="3" t="str">
        <f>IF(A22=0,"",LOOKUP(A22,'登録'!$D$4:$K$4,'登録'!$D22:$K22))</f>
        <v>永山野乃花①</v>
      </c>
      <c r="J22" s="3" t="str">
        <f>IF(B22=0,"",LOOKUP(B22,'登録'!$D$4:$K$4,'登録'!$D22:$K22))</f>
        <v>半田　典子①</v>
      </c>
      <c r="K22" s="3" t="str">
        <f>IF(C22=0,"",LOOKUP(C22,'登録'!$D$4:$K$4,'登録'!$D22:$K22))</f>
        <v>安倍　詩里②</v>
      </c>
      <c r="L22" s="3" t="str">
        <f>IF(D22=0,"",LOOKUP(D22,'登録'!$D$4:$K$4,'登録'!$D22:$K22))</f>
        <v>本河　真紀①</v>
      </c>
      <c r="M22" s="3" t="str">
        <f>IF(E22=0,"",LOOKUP(E22,'登録'!$D$4:$K$4,'登録'!$D22:$K22))</f>
        <v>大谷紗友理①</v>
      </c>
      <c r="N22" s="5"/>
      <c r="O22" s="5"/>
      <c r="P22" s="5"/>
      <c r="Q22" s="5"/>
      <c r="R22" s="5"/>
      <c r="S22" s="5"/>
      <c r="T22" s="5"/>
      <c r="U22" s="5"/>
    </row>
    <row r="23" spans="1:21" ht="19.5" customHeight="1">
      <c r="A23" s="6">
        <v>1</v>
      </c>
      <c r="B23" s="6">
        <v>5</v>
      </c>
      <c r="C23" s="6">
        <v>2</v>
      </c>
      <c r="D23" s="6">
        <v>3</v>
      </c>
      <c r="E23" s="6">
        <v>4</v>
      </c>
      <c r="F23" s="13">
        <f>IF('登録'!A23=0,"",'登録'!A23)</f>
        <v>60</v>
      </c>
      <c r="G23" s="26" t="str">
        <f>IF('登録'!B23="","",'登録'!B23)</f>
        <v>池　尻</v>
      </c>
      <c r="H23" s="3" t="str">
        <f>IF('登録'!C23="","",'登録'!C23)</f>
        <v>武田　倫明</v>
      </c>
      <c r="I23" s="3" t="str">
        <f>IF(A23=0,"",LOOKUP(A23,'登録'!$D$4:$K$4,'登録'!$D23:$K23))</f>
        <v>栗林　紗良③</v>
      </c>
      <c r="J23" s="3" t="str">
        <f>IF(B23=0,"",LOOKUP(B23,'登録'!$D$4:$K$4,'登録'!$D23:$K23))</f>
        <v>西村　綾乃①</v>
      </c>
      <c r="K23" s="3" t="str">
        <f>IF(C23=0,"",LOOKUP(C23,'登録'!$D$4:$K$4,'登録'!$D23:$K23))</f>
        <v>松浦　祐伽③</v>
      </c>
      <c r="L23" s="3" t="str">
        <f>IF(D23=0,"",LOOKUP(D23,'登録'!$D$4:$K$4,'登録'!$D23:$K23))</f>
        <v>丸山　梨沙①</v>
      </c>
      <c r="M23" s="3" t="str">
        <f>IF(E23=0,"",LOOKUP(E23,'登録'!$D$4:$K$4,'登録'!$D23:$K23))</f>
        <v>神代　英恵①</v>
      </c>
      <c r="N23" s="5"/>
      <c r="O23" s="5"/>
      <c r="P23" s="5"/>
      <c r="Q23" s="5"/>
      <c r="R23" s="5"/>
      <c r="S23" s="5"/>
      <c r="T23" s="5"/>
      <c r="U23" s="5"/>
    </row>
    <row r="24" spans="1:21" ht="19.5" customHeight="1">
      <c r="A24" s="6">
        <v>1</v>
      </c>
      <c r="B24" s="6">
        <v>2</v>
      </c>
      <c r="C24" s="6">
        <v>3</v>
      </c>
      <c r="D24" s="6">
        <v>6</v>
      </c>
      <c r="E24" s="6">
        <v>5</v>
      </c>
      <c r="F24" s="13">
        <f>IF('登録'!A24=0,"",'登録'!A24)</f>
        <v>53</v>
      </c>
      <c r="G24" s="26" t="str">
        <f>IF('登録'!B24="","",'登録'!B24)</f>
        <v>　赤</v>
      </c>
      <c r="H24" s="3" t="str">
        <f>IF('登録'!C24="","",'登録'!C24)</f>
        <v>伊藤　俊哉</v>
      </c>
      <c r="I24" s="3" t="str">
        <f>IF(A24=0,"",LOOKUP(A24,'登録'!$D$4:$K$4,'登録'!$D24:$J24))</f>
        <v>中村　未來②</v>
      </c>
      <c r="J24" s="3" t="str">
        <f>IF(B24=0,"",LOOKUP(B24,'登録'!$D$4:$K$4,'登録'!$D24:$J24))</f>
        <v>田中　裕子③</v>
      </c>
      <c r="K24" s="3" t="str">
        <f>IF(C24=0,"",LOOKUP(C24,'登録'!$D$4:$K$4,'登録'!$D24:$J24))</f>
        <v>村上　阿彌②</v>
      </c>
      <c r="L24" s="3" t="str">
        <f>IF(D24=0,"",LOOKUP(D24,'登録'!$D$4:$K$4,'登録'!$D24:$J24))</f>
        <v>中野　庸子①</v>
      </c>
      <c r="M24" s="3" t="str">
        <f>IF(E24=0,"",LOOKUP(E24,'登録'!$D$4:$K$4,'登録'!$D24:$J24))</f>
        <v>藤木愛美②</v>
      </c>
      <c r="N24" s="5"/>
      <c r="O24" s="5"/>
      <c r="P24" s="5"/>
      <c r="Q24" s="5"/>
      <c r="R24" s="5"/>
      <c r="S24" s="5"/>
      <c r="T24" s="5"/>
      <c r="U24" s="5"/>
    </row>
    <row r="25" spans="1:21" ht="19.5" customHeight="1">
      <c r="A25" s="6">
        <v>1</v>
      </c>
      <c r="B25" s="6">
        <v>2</v>
      </c>
      <c r="C25" s="6">
        <v>3</v>
      </c>
      <c r="D25" s="6">
        <v>4</v>
      </c>
      <c r="E25" s="6">
        <v>6</v>
      </c>
      <c r="F25" s="13">
        <f>IF('登録'!A25=0,"",'登録'!A25)</f>
        <v>62</v>
      </c>
      <c r="G25" s="26" t="str">
        <f>IF('登録'!B25="","",'登録'!B25)</f>
        <v>金　田</v>
      </c>
      <c r="H25" s="3" t="str">
        <f>IF('登録'!C25="","",'登録'!C25)</f>
        <v>大塚　忠生</v>
      </c>
      <c r="I25" s="3" t="str">
        <f>IF(A25=0,"",LOOKUP(A25,'登録'!$D$4:$K$4,'登録'!$D25:$K25))</f>
        <v>中村　優里③</v>
      </c>
      <c r="J25" s="3" t="str">
        <f>IF(B25=0,"",LOOKUP(B25,'登録'!$D$4:$K$4,'登録'!$D25:$K25))</f>
        <v>鹿毛　晴香③</v>
      </c>
      <c r="K25" s="3" t="str">
        <f>IF(C25=0,"",LOOKUP(C25,'登録'!$D$4:$K$4,'登録'!$D25:$K25))</f>
        <v>福田　夏乃③</v>
      </c>
      <c r="L25" s="3" t="str">
        <f>IF(D25=0,"",LOOKUP(D25,'登録'!$D$4:$K$4,'登録'!$D25:$K25))</f>
        <v>佐藤　茉里③</v>
      </c>
      <c r="M25" s="3" t="str">
        <f>IF(E25=0,"",LOOKUP(E25,'登録'!$D$4:$K$4,'登録'!$D25:$K25))</f>
        <v>古屋　　悠③</v>
      </c>
      <c r="N25" s="5"/>
      <c r="O25" s="5"/>
      <c r="P25" s="5"/>
      <c r="Q25" s="5"/>
      <c r="R25" s="5"/>
      <c r="S25" s="5"/>
      <c r="T25" s="5"/>
      <c r="U25" s="5"/>
    </row>
    <row r="26" spans="1:21" ht="19.5" customHeight="1">
      <c r="A26" s="6">
        <v>4</v>
      </c>
      <c r="B26" s="6">
        <v>1</v>
      </c>
      <c r="C26" s="6">
        <v>6</v>
      </c>
      <c r="D26" s="6">
        <v>3</v>
      </c>
      <c r="E26" s="6">
        <v>2</v>
      </c>
      <c r="F26" s="13">
        <f>IF('登録'!A26=0,"",'登録'!A26)</f>
        <v>59</v>
      </c>
      <c r="G26" s="26" t="str">
        <f>IF('登録'!B26="","",'登録'!B26)</f>
        <v>鷹　峰</v>
      </c>
      <c r="H26" s="3" t="str">
        <f>IF('登録'!C26="","",'登録'!C26)</f>
        <v>竹下　洋二</v>
      </c>
      <c r="I26" s="3" t="str">
        <f>IF(A26=0,"",LOOKUP(A26,'登録'!$D$4:$K$4,'登録'!$D26:$K26))</f>
        <v>川手　理子①</v>
      </c>
      <c r="J26" s="3" t="str">
        <f>IF(B26=0,"",LOOKUP(B26,'登録'!$D$4:$K$4,'登録'!$D26:$K26))</f>
        <v>野田　遥③</v>
      </c>
      <c r="K26" s="3" t="str">
        <f>IF(C26=0,"",LOOKUP(C26,'登録'!$D$4:$K$4,'登録'!$D26:$K26))</f>
        <v>嘉藤姫花里①</v>
      </c>
      <c r="L26" s="3" t="str">
        <f>IF(D26=0,"",LOOKUP(D26,'登録'!$D$4:$K$4,'登録'!$D26:$K26))</f>
        <v>田中　千尋③</v>
      </c>
      <c r="M26" s="3" t="str">
        <f>IF(E26=0,"",LOOKUP(E26,'登録'!$D$4:$K$4,'登録'!$D26:$K26))</f>
        <v>川﨑　史子③</v>
      </c>
      <c r="N26" s="5"/>
      <c r="O26" s="5"/>
      <c r="P26" s="5"/>
      <c r="Q26" s="5"/>
      <c r="R26" s="5"/>
      <c r="S26" s="5"/>
      <c r="T26" s="5"/>
      <c r="U26" s="5"/>
    </row>
    <row r="27" spans="1:21" ht="19.5" customHeight="1">
      <c r="A27" s="6"/>
      <c r="B27" s="6"/>
      <c r="C27" s="6"/>
      <c r="D27" s="6"/>
      <c r="E27" s="6"/>
      <c r="F27" s="13"/>
      <c r="G27" s="26"/>
      <c r="H27" s="3"/>
      <c r="I27" s="3"/>
      <c r="J27" s="3"/>
      <c r="K27" s="3"/>
      <c r="L27" s="3"/>
      <c r="M27" s="3"/>
      <c r="N27" s="5"/>
      <c r="O27" s="5"/>
      <c r="P27" s="5"/>
      <c r="Q27" s="5"/>
      <c r="R27" s="5"/>
      <c r="S27" s="5"/>
      <c r="T27" s="5"/>
      <c r="U27" s="5"/>
    </row>
    <row r="28" spans="1:21" ht="19.5" customHeight="1">
      <c r="A28" s="6"/>
      <c r="B28" s="6"/>
      <c r="C28" s="6"/>
      <c r="D28" s="6"/>
      <c r="E28" s="6"/>
      <c r="F28" s="13"/>
      <c r="G28" s="26"/>
      <c r="H28" s="3"/>
      <c r="I28" s="3"/>
      <c r="J28" s="3"/>
      <c r="K28" s="3"/>
      <c r="L28" s="3"/>
      <c r="M28" s="3"/>
      <c r="N28" s="5"/>
      <c r="O28" s="5"/>
      <c r="P28" s="5"/>
      <c r="Q28" s="5"/>
      <c r="R28" s="5"/>
      <c r="S28" s="5"/>
      <c r="T28" s="5"/>
      <c r="U28" s="5"/>
    </row>
    <row r="29" spans="1:21" ht="19.5" customHeight="1">
      <c r="A29" s="6"/>
      <c r="B29" s="6"/>
      <c r="C29" s="6"/>
      <c r="D29" s="6"/>
      <c r="E29" s="6"/>
      <c r="F29" s="13"/>
      <c r="G29" s="26"/>
      <c r="H29" s="3"/>
      <c r="I29" s="3"/>
      <c r="J29" s="3"/>
      <c r="K29" s="3"/>
      <c r="L29" s="3"/>
      <c r="M29" s="3"/>
      <c r="N29" s="5"/>
      <c r="O29" s="5"/>
      <c r="P29" s="5"/>
      <c r="Q29" s="5"/>
      <c r="R29" s="5"/>
      <c r="S29" s="5"/>
      <c r="T29" s="5"/>
      <c r="U29" s="5"/>
    </row>
  </sheetData>
  <printOptions horizontalCentered="1" verticalCentered="1"/>
  <pageMargins left="0.984251968503937" right="0.7874015748031497" top="0.7874015748031497" bottom="0.7874015748031497" header="0" footer="0"/>
  <pageSetup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4">
      <selection activeCell="E26" sqref="E26"/>
    </sheetView>
  </sheetViews>
  <sheetFormatPr defaultColWidth="8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0.69921875" style="48" customWidth="1"/>
    <col min="17" max="17" width="5.69921875" style="53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6</v>
      </c>
      <c r="O1" s="56"/>
      <c r="P1" s="56"/>
      <c r="Q1" s="57"/>
      <c r="R1" s="58" t="s">
        <v>63</v>
      </c>
      <c r="S1" s="59" t="str">
        <f>RIGHT("  "&amp;TEXT(AB1,"##"),2)&amp;":"&amp;RIGHT(TEXT(AC1+100,"##"),2)</f>
        <v>10:05</v>
      </c>
      <c r="T1" s="60"/>
      <c r="U1" s="61"/>
      <c r="W1" s="47"/>
      <c r="X1" s="47"/>
      <c r="Y1" s="47"/>
      <c r="Z1" s="49">
        <f>AB1*60+AC1</f>
        <v>605</v>
      </c>
      <c r="AA1" s="47"/>
      <c r="AB1" s="50">
        <f>'最初に'!F18</f>
        <v>10</v>
      </c>
      <c r="AC1" s="51">
        <f>'最初に'!H18</f>
        <v>5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64</v>
      </c>
      <c r="B3" s="52" t="s">
        <v>65</v>
      </c>
      <c r="C3" s="160" t="s">
        <v>66</v>
      </c>
      <c r="D3" s="161"/>
      <c r="E3" s="162"/>
      <c r="F3" s="52" t="s">
        <v>83</v>
      </c>
      <c r="H3" s="49" t="s">
        <v>24</v>
      </c>
      <c r="I3" s="163" t="s">
        <v>25</v>
      </c>
      <c r="J3" s="163"/>
      <c r="K3" s="163"/>
      <c r="L3" s="49"/>
      <c r="N3" s="74"/>
      <c r="O3" s="59"/>
      <c r="P3" s="75"/>
      <c r="Q3" s="164" t="s">
        <v>67</v>
      </c>
      <c r="R3" s="149"/>
      <c r="S3" s="164" t="s">
        <v>68</v>
      </c>
      <c r="T3" s="150"/>
      <c r="U3" s="151"/>
      <c r="W3" s="49" t="s">
        <v>42</v>
      </c>
      <c r="X3" s="49" t="s">
        <v>43</v>
      </c>
      <c r="Y3" s="49" t="s">
        <v>81</v>
      </c>
      <c r="Z3" s="49" t="s">
        <v>82</v>
      </c>
      <c r="AA3" s="49" t="s">
        <v>21</v>
      </c>
      <c r="AB3" s="163" t="s">
        <v>22</v>
      </c>
      <c r="AC3" s="163"/>
    </row>
    <row r="4" spans="1:29" ht="19.5" customHeight="1">
      <c r="A4" s="52">
        <v>1</v>
      </c>
      <c r="B4" s="6">
        <v>18</v>
      </c>
      <c r="C4" s="10"/>
      <c r="D4" s="11">
        <v>10</v>
      </c>
      <c r="E4" s="12">
        <v>44</v>
      </c>
      <c r="F4" s="6"/>
      <c r="H4" s="49">
        <f>N4</f>
        <v>1</v>
      </c>
      <c r="I4" s="49">
        <f>INDEX(C$4:C$28,MATCH($H4,$B$4:$B$28,0),1)</f>
        <v>0</v>
      </c>
      <c r="J4" s="49">
        <f>INDEX(D$4:D$28,MATCH($H4,$B$4:$B$28,0),1)</f>
        <v>11</v>
      </c>
      <c r="K4" s="49">
        <f>INDEX(E$4:E$28,MATCH($H4,$B$4:$B$28,0),1)</f>
        <v>49</v>
      </c>
      <c r="L4" s="49">
        <f>INDEX(F$4:F$28,MATCH($H4,$B$4:$B$28,0),1)</f>
        <v>0</v>
      </c>
      <c r="N4" s="64">
        <f>IF('登録'!A5=0,"",'登録'!A5)</f>
        <v>1</v>
      </c>
      <c r="O4" s="14" t="str">
        <f>IF('登録'!B5="","",'登録'!B5)</f>
        <v>直方第一</v>
      </c>
      <c r="P4" s="26" t="str">
        <f>オーダー!I5</f>
        <v>森本　桜花③</v>
      </c>
      <c r="Q4" s="8" t="str">
        <f>TEXT(TIME(,AB4,AC4),"H:MM:SS")</f>
        <v>0:11:49</v>
      </c>
      <c r="R4" s="9">
        <f>RANK(AA4,AA$4:AA$28,1)+L4</f>
        <v>7</v>
      </c>
      <c r="S4" s="8" t="str">
        <f>RIGHT("  "&amp;TEXT(AB4,"##"),2)&amp;":"&amp;RIGHT(TEXT(AC4+100,"##"),2)</f>
        <v>11:49</v>
      </c>
      <c r="T4" s="98">
        <f>IF(Z4&gt;Z$1,"",IF(Z4&lt;Z$1,"新","タイ"))</f>
      </c>
      <c r="U4" s="65">
        <f>RANK(Z4,Z$4:Z$28,1)+L4</f>
        <v>7</v>
      </c>
      <c r="W4" s="49">
        <v>0</v>
      </c>
      <c r="X4" s="49">
        <f>I4*3600+J4*60+K4</f>
        <v>709</v>
      </c>
      <c r="Y4" s="49">
        <f>IF(X4&lt;$X$30,X4,$X$30)</f>
        <v>709</v>
      </c>
      <c r="Z4" s="49">
        <f>IF(H4=0,"",X4-W4)</f>
        <v>709</v>
      </c>
      <c r="AA4" s="49">
        <f>IF(H4=0,"",Z4)</f>
        <v>709</v>
      </c>
      <c r="AB4" s="50">
        <f>INT(Z4/60)</f>
        <v>11</v>
      </c>
      <c r="AC4" s="51">
        <f>Z4-AB4*60</f>
        <v>49</v>
      </c>
    </row>
    <row r="5" spans="1:29" ht="19.5" customHeight="1">
      <c r="A5" s="52">
        <v>2</v>
      </c>
      <c r="B5" s="6">
        <v>27</v>
      </c>
      <c r="C5" s="10"/>
      <c r="D5" s="11">
        <v>11</v>
      </c>
      <c r="E5" s="12">
        <v>8</v>
      </c>
      <c r="F5" s="6"/>
      <c r="H5" s="49">
        <f>N5</f>
        <v>2</v>
      </c>
      <c r="I5" s="49">
        <f aca="true" t="shared" si="0" ref="I5:K8">INDEX(C$4:C$28,MATCH($H5,$B$4:$B$28,0),1)</f>
        <v>0</v>
      </c>
      <c r="J5" s="49">
        <f t="shared" si="0"/>
        <v>11</v>
      </c>
      <c r="K5" s="49">
        <f t="shared" si="0"/>
        <v>10</v>
      </c>
      <c r="L5" s="49">
        <f aca="true" t="shared" si="1" ref="L5:L25">INDEX(F$4:F$28,MATCH($H5,$B$4:$B$28,0),1)</f>
        <v>0</v>
      </c>
      <c r="N5" s="64">
        <f>IF('登録'!A6=0,"",'登録'!A6)</f>
        <v>2</v>
      </c>
      <c r="O5" s="14" t="str">
        <f>IF('登録'!B6="","",'登録'!B6)</f>
        <v>直方第二</v>
      </c>
      <c r="P5" s="26" t="str">
        <f>オーダー!I6</f>
        <v>高木　美保③</v>
      </c>
      <c r="Q5" s="8" t="str">
        <f aca="true" t="shared" si="2" ref="Q5:Q25">TEXT(TIME(,AB5,AC5),"H:MM:SS")</f>
        <v>0:11:10</v>
      </c>
      <c r="R5" s="9">
        <f aca="true" t="shared" si="3" ref="R5:R25">RANK(AA5,AA$4:AA$28,1)+L5</f>
        <v>3</v>
      </c>
      <c r="S5" s="8" t="str">
        <f aca="true" t="shared" si="4" ref="S5:S25">RIGHT("  "&amp;TEXT(AB5,"##"),2)&amp;":"&amp;RIGHT(TEXT(AC5+100,"##"),2)</f>
        <v>11:10</v>
      </c>
      <c r="T5" s="98">
        <f aca="true" t="shared" si="5" ref="T5:T25">IF(Z5&gt;Z$1,"",IF(Z5&lt;Z$1,"新","タイ"))</f>
      </c>
      <c r="U5" s="65">
        <f aca="true" t="shared" si="6" ref="U5:U25">RANK(Z5,Z$4:Z$28,1)+L5</f>
        <v>3</v>
      </c>
      <c r="W5" s="49">
        <v>0</v>
      </c>
      <c r="X5" s="49">
        <f aca="true" t="shared" si="7" ref="X5:X25">I5*3600+J5*60+K5</f>
        <v>670</v>
      </c>
      <c r="Y5" s="49">
        <f aca="true" t="shared" si="8" ref="Y5:Y25">IF(X5&lt;$X$30,X5,$X$30)</f>
        <v>670</v>
      </c>
      <c r="Z5" s="49">
        <f aca="true" t="shared" si="9" ref="Z5:Z25">IF(H5=0,"",X5-W5)</f>
        <v>670</v>
      </c>
      <c r="AA5" s="49">
        <f aca="true" t="shared" si="10" ref="AA5:AA25">IF(H5=0,"",Z5)</f>
        <v>670</v>
      </c>
      <c r="AB5" s="50">
        <f aca="true" t="shared" si="11" ref="AB5:AB25">INT(Z5/60)</f>
        <v>11</v>
      </c>
      <c r="AC5" s="51">
        <f aca="true" t="shared" si="12" ref="AC5:AC25">Z5-AB5*60</f>
        <v>10</v>
      </c>
    </row>
    <row r="6" spans="1:29" ht="19.5" customHeight="1">
      <c r="A6" s="52">
        <v>3</v>
      </c>
      <c r="B6" s="6">
        <v>2</v>
      </c>
      <c r="C6" s="10"/>
      <c r="D6" s="11">
        <v>11</v>
      </c>
      <c r="E6" s="12">
        <v>10</v>
      </c>
      <c r="F6" s="6"/>
      <c r="H6" s="49">
        <f>N6</f>
        <v>3</v>
      </c>
      <c r="I6" s="49">
        <f t="shared" si="0"/>
        <v>0</v>
      </c>
      <c r="J6" s="49">
        <f t="shared" si="0"/>
        <v>12</v>
      </c>
      <c r="K6" s="49">
        <f t="shared" si="0"/>
        <v>48</v>
      </c>
      <c r="L6" s="49">
        <f t="shared" si="1"/>
        <v>0</v>
      </c>
      <c r="N6" s="64">
        <f>IF('登録'!A7=0,"",'登録'!A7)</f>
        <v>3</v>
      </c>
      <c r="O6" s="14" t="str">
        <f>IF('登録'!B7="","",'登録'!B7)</f>
        <v>直方第三</v>
      </c>
      <c r="P6" s="26" t="str">
        <f>オーダー!I7</f>
        <v>山田　　葵①</v>
      </c>
      <c r="Q6" s="8" t="str">
        <f t="shared" si="2"/>
        <v>0:12:48</v>
      </c>
      <c r="R6" s="9">
        <f t="shared" si="3"/>
        <v>18</v>
      </c>
      <c r="S6" s="8" t="str">
        <f t="shared" si="4"/>
        <v>12:48</v>
      </c>
      <c r="T6" s="98">
        <f t="shared" si="5"/>
      </c>
      <c r="U6" s="65">
        <f t="shared" si="6"/>
        <v>18</v>
      </c>
      <c r="W6" s="49">
        <v>0</v>
      </c>
      <c r="X6" s="49">
        <f t="shared" si="7"/>
        <v>768</v>
      </c>
      <c r="Y6" s="49">
        <f t="shared" si="8"/>
        <v>768</v>
      </c>
      <c r="Z6" s="49">
        <f t="shared" si="9"/>
        <v>768</v>
      </c>
      <c r="AA6" s="49">
        <f t="shared" si="10"/>
        <v>768</v>
      </c>
      <c r="AB6" s="50">
        <f t="shared" si="11"/>
        <v>12</v>
      </c>
      <c r="AC6" s="51">
        <f t="shared" si="12"/>
        <v>48</v>
      </c>
    </row>
    <row r="7" spans="1:29" ht="19.5" customHeight="1">
      <c r="A7" s="52">
        <v>4</v>
      </c>
      <c r="B7" s="6">
        <v>24</v>
      </c>
      <c r="C7" s="10"/>
      <c r="D7" s="11">
        <v>11</v>
      </c>
      <c r="E7" s="12">
        <v>34</v>
      </c>
      <c r="F7" s="6"/>
      <c r="H7" s="49">
        <f>N7</f>
        <v>9</v>
      </c>
      <c r="I7" s="49">
        <f t="shared" si="0"/>
        <v>0</v>
      </c>
      <c r="J7" s="49">
        <f t="shared" si="0"/>
        <v>12</v>
      </c>
      <c r="K7" s="49">
        <f t="shared" si="0"/>
        <v>51</v>
      </c>
      <c r="L7" s="49">
        <f t="shared" si="1"/>
        <v>0</v>
      </c>
      <c r="N7" s="64">
        <f>IF('登録'!A8=0,"",'登録'!A8)</f>
        <v>9</v>
      </c>
      <c r="O7" s="14" t="str">
        <f>IF('登録'!B8="","",'登録'!B8)</f>
        <v>鞍手北</v>
      </c>
      <c r="P7" s="26" t="str">
        <f>オーダー!I8</f>
        <v>守山　早紀②</v>
      </c>
      <c r="Q7" s="8" t="str">
        <f t="shared" si="2"/>
        <v>0:12:51</v>
      </c>
      <c r="R7" s="9">
        <f t="shared" si="3"/>
        <v>20</v>
      </c>
      <c r="S7" s="8" t="str">
        <f t="shared" si="4"/>
        <v>12:51</v>
      </c>
      <c r="T7" s="98">
        <f t="shared" si="5"/>
      </c>
      <c r="U7" s="65">
        <f t="shared" si="6"/>
        <v>20</v>
      </c>
      <c r="W7" s="49">
        <v>0</v>
      </c>
      <c r="X7" s="49">
        <f t="shared" si="7"/>
        <v>771</v>
      </c>
      <c r="Y7" s="49">
        <f t="shared" si="8"/>
        <v>771</v>
      </c>
      <c r="Z7" s="49">
        <f t="shared" si="9"/>
        <v>771</v>
      </c>
      <c r="AA7" s="49">
        <f t="shared" si="10"/>
        <v>771</v>
      </c>
      <c r="AB7" s="50">
        <f t="shared" si="11"/>
        <v>12</v>
      </c>
      <c r="AC7" s="51">
        <f t="shared" si="12"/>
        <v>51</v>
      </c>
    </row>
    <row r="8" spans="1:29" ht="19.5" customHeight="1">
      <c r="A8" s="52">
        <v>5</v>
      </c>
      <c r="B8" s="6">
        <v>38</v>
      </c>
      <c r="C8" s="10"/>
      <c r="D8" s="11">
        <v>11</v>
      </c>
      <c r="E8" s="12">
        <v>36</v>
      </c>
      <c r="F8" s="6"/>
      <c r="H8" s="49">
        <f>N8</f>
        <v>11</v>
      </c>
      <c r="I8" s="49">
        <f t="shared" si="0"/>
        <v>0</v>
      </c>
      <c r="J8" s="49">
        <f t="shared" si="0"/>
        <v>11</v>
      </c>
      <c r="K8" s="49">
        <f t="shared" si="0"/>
        <v>38</v>
      </c>
      <c r="L8" s="49">
        <f t="shared" si="1"/>
        <v>0</v>
      </c>
      <c r="N8" s="64">
        <f>IF('登録'!A9=0,"",'登録'!A9)</f>
        <v>11</v>
      </c>
      <c r="O8" s="14" t="str">
        <f>IF('登録'!B9="","",'登録'!B9)</f>
        <v>若　　宮</v>
      </c>
      <c r="P8" s="26" t="str">
        <f>オーダー!I9</f>
        <v>神田　真愛②</v>
      </c>
      <c r="Q8" s="8" t="str">
        <f t="shared" si="2"/>
        <v>0:11:38</v>
      </c>
      <c r="R8" s="9">
        <f t="shared" si="3"/>
        <v>6</v>
      </c>
      <c r="S8" s="8" t="str">
        <f t="shared" si="4"/>
        <v>11:38</v>
      </c>
      <c r="T8" s="98">
        <f t="shared" si="5"/>
      </c>
      <c r="U8" s="65">
        <f t="shared" si="6"/>
        <v>6</v>
      </c>
      <c r="W8" s="49">
        <v>0</v>
      </c>
      <c r="X8" s="49">
        <f t="shared" si="7"/>
        <v>698</v>
      </c>
      <c r="Y8" s="49">
        <f t="shared" si="8"/>
        <v>698</v>
      </c>
      <c r="Z8" s="49">
        <f t="shared" si="9"/>
        <v>698</v>
      </c>
      <c r="AA8" s="49">
        <f t="shared" si="10"/>
        <v>698</v>
      </c>
      <c r="AB8" s="50">
        <f t="shared" si="11"/>
        <v>11</v>
      </c>
      <c r="AC8" s="51">
        <f t="shared" si="12"/>
        <v>38</v>
      </c>
    </row>
    <row r="9" spans="1:29" ht="19.5" customHeight="1">
      <c r="A9" s="52">
        <v>6</v>
      </c>
      <c r="B9" s="6">
        <v>11</v>
      </c>
      <c r="C9" s="10"/>
      <c r="D9" s="11">
        <v>11</v>
      </c>
      <c r="E9" s="12">
        <v>38</v>
      </c>
      <c r="F9" s="6"/>
      <c r="H9" s="49">
        <f aca="true" t="shared" si="13" ref="H9:H25">N9</f>
        <v>16</v>
      </c>
      <c r="I9" s="49">
        <f aca="true" t="shared" si="14" ref="I9:I25">INDEX(C$4:C$28,MATCH($H9,$B$4:$B$28,0),1)</f>
        <v>0</v>
      </c>
      <c r="J9" s="49">
        <f aca="true" t="shared" si="15" ref="J9:J25">INDEX(D$4:D$28,MATCH($H9,$B$4:$B$28,0),1)</f>
        <v>12</v>
      </c>
      <c r="K9" s="49">
        <f aca="true" t="shared" si="16" ref="K9:K25">INDEX(E$4:E$28,MATCH($H9,$B$4:$B$28,0),1)</f>
        <v>2</v>
      </c>
      <c r="L9" s="49">
        <f t="shared" si="1"/>
        <v>0</v>
      </c>
      <c r="N9" s="64">
        <f>IF('登録'!A10=0,"",'登録'!A10)</f>
        <v>16</v>
      </c>
      <c r="O9" s="14" t="str">
        <f>IF('登録'!B10="","",'登録'!B10)</f>
        <v>水　　巻</v>
      </c>
      <c r="P9" s="26" t="str">
        <f>オーダー!I10</f>
        <v>坂口　里歩②</v>
      </c>
      <c r="Q9" s="8" t="str">
        <f t="shared" si="2"/>
        <v>0:12:02</v>
      </c>
      <c r="R9" s="9">
        <f t="shared" si="3"/>
        <v>12</v>
      </c>
      <c r="S9" s="8" t="str">
        <f t="shared" si="4"/>
        <v>12:02</v>
      </c>
      <c r="T9" s="98">
        <f t="shared" si="5"/>
      </c>
      <c r="U9" s="65">
        <f t="shared" si="6"/>
        <v>12</v>
      </c>
      <c r="W9" s="49">
        <v>0</v>
      </c>
      <c r="X9" s="49">
        <f>IF(P9=0,"",I9*3600+J9*60+K9)</f>
        <v>722</v>
      </c>
      <c r="Y9" s="49">
        <f t="shared" si="8"/>
        <v>722</v>
      </c>
      <c r="Z9" s="49">
        <f t="shared" si="9"/>
        <v>722</v>
      </c>
      <c r="AA9" s="49">
        <f t="shared" si="10"/>
        <v>722</v>
      </c>
      <c r="AB9" s="50">
        <f t="shared" si="11"/>
        <v>12</v>
      </c>
      <c r="AC9" s="51">
        <f t="shared" si="12"/>
        <v>2</v>
      </c>
    </row>
    <row r="10" spans="1:29" ht="19.5" customHeight="1">
      <c r="A10" s="52">
        <v>7</v>
      </c>
      <c r="B10" s="6">
        <v>1</v>
      </c>
      <c r="C10" s="10"/>
      <c r="D10" s="11">
        <v>11</v>
      </c>
      <c r="E10" s="12">
        <v>49</v>
      </c>
      <c r="F10" s="6"/>
      <c r="H10" s="49">
        <f t="shared" si="13"/>
        <v>17</v>
      </c>
      <c r="I10" s="49">
        <f t="shared" si="14"/>
        <v>0</v>
      </c>
      <c r="J10" s="49">
        <f t="shared" si="15"/>
        <v>12</v>
      </c>
      <c r="K10" s="49">
        <f t="shared" si="16"/>
        <v>28</v>
      </c>
      <c r="L10" s="49">
        <f t="shared" si="1"/>
        <v>0</v>
      </c>
      <c r="N10" s="64">
        <f>IF('登録'!A11=0,"",'登録'!A11)</f>
        <v>17</v>
      </c>
      <c r="O10" s="14" t="str">
        <f>IF('登録'!B11="","",'登録'!B11)</f>
        <v>水巻南</v>
      </c>
      <c r="P10" s="26" t="str">
        <f>オーダー!I11</f>
        <v>山口　美樹②</v>
      </c>
      <c r="Q10" s="8" t="str">
        <f t="shared" si="2"/>
        <v>0:12:28</v>
      </c>
      <c r="R10" s="9">
        <f t="shared" si="3"/>
        <v>16</v>
      </c>
      <c r="S10" s="8" t="str">
        <f t="shared" si="4"/>
        <v>12:28</v>
      </c>
      <c r="T10" s="98">
        <f t="shared" si="5"/>
      </c>
      <c r="U10" s="65">
        <f t="shared" si="6"/>
        <v>16</v>
      </c>
      <c r="W10" s="49">
        <v>0</v>
      </c>
      <c r="X10" s="49">
        <f t="shared" si="7"/>
        <v>748</v>
      </c>
      <c r="Y10" s="49">
        <f t="shared" si="8"/>
        <v>748</v>
      </c>
      <c r="Z10" s="49">
        <f t="shared" si="9"/>
        <v>748</v>
      </c>
      <c r="AA10" s="49">
        <f t="shared" si="10"/>
        <v>748</v>
      </c>
      <c r="AB10" s="50">
        <f t="shared" si="11"/>
        <v>12</v>
      </c>
      <c r="AC10" s="51">
        <f t="shared" si="12"/>
        <v>28</v>
      </c>
    </row>
    <row r="11" spans="1:29" ht="19.5" customHeight="1">
      <c r="A11" s="52">
        <v>8</v>
      </c>
      <c r="B11" s="6">
        <v>35</v>
      </c>
      <c r="C11" s="10"/>
      <c r="D11" s="11">
        <v>11</v>
      </c>
      <c r="E11" s="12">
        <v>53</v>
      </c>
      <c r="F11" s="6"/>
      <c r="H11" s="49">
        <f t="shared" si="13"/>
        <v>18</v>
      </c>
      <c r="I11" s="49">
        <f t="shared" si="14"/>
        <v>0</v>
      </c>
      <c r="J11" s="49">
        <f t="shared" si="15"/>
        <v>10</v>
      </c>
      <c r="K11" s="49">
        <f t="shared" si="16"/>
        <v>44</v>
      </c>
      <c r="L11" s="49">
        <f t="shared" si="1"/>
        <v>0</v>
      </c>
      <c r="N11" s="64">
        <f>IF('登録'!A12=0,"",'登録'!A12)</f>
        <v>18</v>
      </c>
      <c r="O11" s="14" t="str">
        <f>IF('登録'!B12="","",'登録'!B12)</f>
        <v>芦　　屋</v>
      </c>
      <c r="P11" s="26" t="str">
        <f>オーダー!I12</f>
        <v>加来　華奈③</v>
      </c>
      <c r="Q11" s="8" t="str">
        <f t="shared" si="2"/>
        <v>0:10:44</v>
      </c>
      <c r="R11" s="9">
        <f t="shared" si="3"/>
        <v>1</v>
      </c>
      <c r="S11" s="8" t="str">
        <f t="shared" si="4"/>
        <v>10:44</v>
      </c>
      <c r="T11" s="98">
        <f t="shared" si="5"/>
      </c>
      <c r="U11" s="65">
        <f t="shared" si="6"/>
        <v>1</v>
      </c>
      <c r="W11" s="49">
        <v>0</v>
      </c>
      <c r="X11" s="49">
        <f t="shared" si="7"/>
        <v>644</v>
      </c>
      <c r="Y11" s="49">
        <f t="shared" si="8"/>
        <v>644</v>
      </c>
      <c r="Z11" s="49">
        <f t="shared" si="9"/>
        <v>644</v>
      </c>
      <c r="AA11" s="49">
        <f t="shared" si="10"/>
        <v>644</v>
      </c>
      <c r="AB11" s="50">
        <f t="shared" si="11"/>
        <v>10</v>
      </c>
      <c r="AC11" s="51">
        <f t="shared" si="12"/>
        <v>44</v>
      </c>
    </row>
    <row r="12" spans="1:29" ht="19.5" customHeight="1">
      <c r="A12" s="52">
        <v>9</v>
      </c>
      <c r="B12" s="6">
        <v>37</v>
      </c>
      <c r="C12" s="10"/>
      <c r="D12" s="11">
        <v>11</v>
      </c>
      <c r="E12" s="12">
        <v>53</v>
      </c>
      <c r="F12" s="6">
        <v>1</v>
      </c>
      <c r="H12" s="49">
        <f t="shared" si="13"/>
        <v>19</v>
      </c>
      <c r="I12" s="49">
        <f t="shared" si="14"/>
        <v>0</v>
      </c>
      <c r="J12" s="49">
        <f t="shared" si="15"/>
        <v>12</v>
      </c>
      <c r="K12" s="49">
        <f t="shared" si="16"/>
        <v>14</v>
      </c>
      <c r="L12" s="49">
        <f t="shared" si="1"/>
        <v>0</v>
      </c>
      <c r="N12" s="64">
        <f>IF('登録'!A13=0,"",'登録'!A13)</f>
        <v>19</v>
      </c>
      <c r="O12" s="14" t="str">
        <f>IF('登録'!B13="","",'登録'!B13)</f>
        <v>遠　　賀</v>
      </c>
      <c r="P12" s="26" t="str">
        <f>オーダー!I13</f>
        <v>梶原　千愛②</v>
      </c>
      <c r="Q12" s="8" t="str">
        <f t="shared" si="2"/>
        <v>0:12:14</v>
      </c>
      <c r="R12" s="9">
        <f t="shared" si="3"/>
        <v>13</v>
      </c>
      <c r="S12" s="8" t="str">
        <f t="shared" si="4"/>
        <v>12:14</v>
      </c>
      <c r="T12" s="98">
        <f t="shared" si="5"/>
      </c>
      <c r="U12" s="65">
        <f t="shared" si="6"/>
        <v>13</v>
      </c>
      <c r="W12" s="49">
        <v>0</v>
      </c>
      <c r="X12" s="49">
        <f t="shared" si="7"/>
        <v>734</v>
      </c>
      <c r="Y12" s="49">
        <f t="shared" si="8"/>
        <v>734</v>
      </c>
      <c r="Z12" s="49">
        <f t="shared" si="9"/>
        <v>734</v>
      </c>
      <c r="AA12" s="49">
        <f t="shared" si="10"/>
        <v>734</v>
      </c>
      <c r="AB12" s="50">
        <f t="shared" si="11"/>
        <v>12</v>
      </c>
      <c r="AC12" s="51">
        <f t="shared" si="12"/>
        <v>14</v>
      </c>
    </row>
    <row r="13" spans="1:29" ht="19.5" customHeight="1">
      <c r="A13" s="52">
        <v>10</v>
      </c>
      <c r="B13" s="6">
        <v>28</v>
      </c>
      <c r="C13" s="10"/>
      <c r="D13" s="11">
        <v>11</v>
      </c>
      <c r="E13" s="12">
        <v>55</v>
      </c>
      <c r="F13" s="6"/>
      <c r="H13" s="49">
        <f t="shared" si="13"/>
        <v>21</v>
      </c>
      <c r="I13" s="49">
        <f t="shared" si="14"/>
        <v>0</v>
      </c>
      <c r="J13" s="49">
        <f t="shared" si="15"/>
        <v>12</v>
      </c>
      <c r="K13" s="49">
        <f t="shared" si="16"/>
        <v>25</v>
      </c>
      <c r="L13" s="49">
        <f t="shared" si="1"/>
        <v>0</v>
      </c>
      <c r="N13" s="64">
        <f>IF('登録'!A14=0,"",'登録'!A14)</f>
        <v>21</v>
      </c>
      <c r="O13" s="14" t="str">
        <f>IF('登録'!B14="","",'登録'!B14)</f>
        <v>岡　　垣</v>
      </c>
      <c r="P13" s="26" t="str">
        <f>オーダー!I14</f>
        <v>佐藤玖瑠未①</v>
      </c>
      <c r="Q13" s="8" t="str">
        <f t="shared" si="2"/>
        <v>0:12:25</v>
      </c>
      <c r="R13" s="9">
        <f t="shared" si="3"/>
        <v>15</v>
      </c>
      <c r="S13" s="8" t="str">
        <f t="shared" si="4"/>
        <v>12:25</v>
      </c>
      <c r="T13" s="98">
        <f t="shared" si="5"/>
      </c>
      <c r="U13" s="65">
        <f t="shared" si="6"/>
        <v>15</v>
      </c>
      <c r="W13" s="49">
        <v>0</v>
      </c>
      <c r="X13" s="49">
        <f t="shared" si="7"/>
        <v>745</v>
      </c>
      <c r="Y13" s="49">
        <f t="shared" si="8"/>
        <v>745</v>
      </c>
      <c r="Z13" s="49">
        <f t="shared" si="9"/>
        <v>745</v>
      </c>
      <c r="AA13" s="49">
        <f t="shared" si="10"/>
        <v>745</v>
      </c>
      <c r="AB13" s="50">
        <f t="shared" si="11"/>
        <v>12</v>
      </c>
      <c r="AC13" s="51">
        <f t="shared" si="12"/>
        <v>25</v>
      </c>
    </row>
    <row r="14" spans="1:29" ht="19.5" customHeight="1">
      <c r="A14" s="52">
        <v>11</v>
      </c>
      <c r="B14" s="6">
        <v>53</v>
      </c>
      <c r="C14" s="10"/>
      <c r="D14" s="11">
        <v>11</v>
      </c>
      <c r="E14" s="12">
        <v>57</v>
      </c>
      <c r="F14" s="6"/>
      <c r="H14" s="49">
        <f t="shared" si="13"/>
        <v>23</v>
      </c>
      <c r="I14" s="49">
        <f t="shared" si="14"/>
        <v>0</v>
      </c>
      <c r="J14" s="49">
        <f t="shared" si="15"/>
        <v>12</v>
      </c>
      <c r="K14" s="49">
        <f t="shared" si="16"/>
        <v>44</v>
      </c>
      <c r="L14" s="49">
        <f t="shared" si="1"/>
        <v>0</v>
      </c>
      <c r="N14" s="64">
        <f>IF('登録'!A15=0,"",'登録'!A15)</f>
        <v>23</v>
      </c>
      <c r="O14" s="14" t="str">
        <f>IF('登録'!B15="","",'登録'!B15)</f>
        <v>飯塚第一</v>
      </c>
      <c r="P14" s="26" t="str">
        <f>オーダー!I15</f>
        <v>岩元　優希②</v>
      </c>
      <c r="Q14" s="8" t="str">
        <f t="shared" si="2"/>
        <v>0:12:44</v>
      </c>
      <c r="R14" s="9">
        <f t="shared" si="3"/>
        <v>17</v>
      </c>
      <c r="S14" s="8" t="str">
        <f t="shared" si="4"/>
        <v>12:44</v>
      </c>
      <c r="T14" s="98">
        <f t="shared" si="5"/>
      </c>
      <c r="U14" s="65">
        <f t="shared" si="6"/>
        <v>17</v>
      </c>
      <c r="W14" s="49">
        <v>0</v>
      </c>
      <c r="X14" s="49">
        <f t="shared" si="7"/>
        <v>764</v>
      </c>
      <c r="Y14" s="49">
        <f t="shared" si="8"/>
        <v>764</v>
      </c>
      <c r="Z14" s="49">
        <f t="shared" si="9"/>
        <v>764</v>
      </c>
      <c r="AA14" s="49">
        <f t="shared" si="10"/>
        <v>764</v>
      </c>
      <c r="AB14" s="50">
        <f t="shared" si="11"/>
        <v>12</v>
      </c>
      <c r="AC14" s="51">
        <f t="shared" si="12"/>
        <v>44</v>
      </c>
    </row>
    <row r="15" spans="1:29" ht="19.5" customHeight="1">
      <c r="A15" s="52">
        <v>12</v>
      </c>
      <c r="B15" s="6">
        <v>16</v>
      </c>
      <c r="C15" s="10"/>
      <c r="D15" s="11">
        <v>12</v>
      </c>
      <c r="E15" s="12">
        <v>2</v>
      </c>
      <c r="F15" s="6"/>
      <c r="H15" s="49">
        <f t="shared" si="13"/>
        <v>24</v>
      </c>
      <c r="I15" s="49">
        <f t="shared" si="14"/>
        <v>0</v>
      </c>
      <c r="J15" s="49">
        <f t="shared" si="15"/>
        <v>11</v>
      </c>
      <c r="K15" s="49">
        <f t="shared" si="16"/>
        <v>34</v>
      </c>
      <c r="L15" s="49">
        <f t="shared" si="1"/>
        <v>0</v>
      </c>
      <c r="N15" s="64">
        <f>IF('登録'!A16=0,"",'登録'!A16)</f>
        <v>24</v>
      </c>
      <c r="O15" s="14" t="str">
        <f>IF('登録'!B16="","",'登録'!B16)</f>
        <v>飯塚第二</v>
      </c>
      <c r="P15" s="26" t="str">
        <f>オーダー!I16</f>
        <v>長尾　祐希①</v>
      </c>
      <c r="Q15" s="8" t="str">
        <f t="shared" si="2"/>
        <v>0:11:34</v>
      </c>
      <c r="R15" s="9">
        <f t="shared" si="3"/>
        <v>4</v>
      </c>
      <c r="S15" s="8" t="str">
        <f t="shared" si="4"/>
        <v>11:34</v>
      </c>
      <c r="T15" s="98">
        <f t="shared" si="5"/>
      </c>
      <c r="U15" s="65">
        <f t="shared" si="6"/>
        <v>4</v>
      </c>
      <c r="W15" s="49">
        <v>0</v>
      </c>
      <c r="X15" s="49">
        <f t="shared" si="7"/>
        <v>694</v>
      </c>
      <c r="Y15" s="49">
        <f t="shared" si="8"/>
        <v>694</v>
      </c>
      <c r="Z15" s="49">
        <f t="shared" si="9"/>
        <v>694</v>
      </c>
      <c r="AA15" s="49">
        <f t="shared" si="10"/>
        <v>694</v>
      </c>
      <c r="AB15" s="50">
        <f t="shared" si="11"/>
        <v>11</v>
      </c>
      <c r="AC15" s="51">
        <f t="shared" si="12"/>
        <v>34</v>
      </c>
    </row>
    <row r="16" spans="1:29" ht="19.5" customHeight="1">
      <c r="A16" s="52">
        <v>13</v>
      </c>
      <c r="B16" s="6">
        <v>19</v>
      </c>
      <c r="C16" s="10"/>
      <c r="D16" s="11">
        <v>12</v>
      </c>
      <c r="E16" s="12">
        <v>14</v>
      </c>
      <c r="F16" s="6"/>
      <c r="H16" s="49">
        <f t="shared" si="13"/>
        <v>26</v>
      </c>
      <c r="I16" s="49">
        <f t="shared" si="14"/>
        <v>0</v>
      </c>
      <c r="J16" s="49">
        <f t="shared" si="15"/>
        <v>12</v>
      </c>
      <c r="K16" s="49">
        <f t="shared" si="16"/>
        <v>49</v>
      </c>
      <c r="L16" s="49">
        <f t="shared" si="1"/>
        <v>0</v>
      </c>
      <c r="N16" s="64">
        <f>IF('登録'!A17=0,"",'登録'!A17)</f>
        <v>26</v>
      </c>
      <c r="O16" s="14" t="str">
        <f>IF('登録'!B17="","",'登録'!B17)</f>
        <v>菰　　田</v>
      </c>
      <c r="P16" s="26" t="str">
        <f>オーダー!I17</f>
        <v>出口　佳愛②</v>
      </c>
      <c r="Q16" s="8" t="str">
        <f t="shared" si="2"/>
        <v>0:12:49</v>
      </c>
      <c r="R16" s="9">
        <f t="shared" si="3"/>
        <v>19</v>
      </c>
      <c r="S16" s="8" t="str">
        <f t="shared" si="4"/>
        <v>12:49</v>
      </c>
      <c r="T16" s="98">
        <f t="shared" si="5"/>
      </c>
      <c r="U16" s="65">
        <f t="shared" si="6"/>
        <v>19</v>
      </c>
      <c r="W16" s="49">
        <v>0</v>
      </c>
      <c r="X16" s="49">
        <f t="shared" si="7"/>
        <v>769</v>
      </c>
      <c r="Y16" s="49">
        <f t="shared" si="8"/>
        <v>769</v>
      </c>
      <c r="Z16" s="49">
        <f t="shared" si="9"/>
        <v>769</v>
      </c>
      <c r="AA16" s="49">
        <f t="shared" si="10"/>
        <v>769</v>
      </c>
      <c r="AB16" s="50">
        <f t="shared" si="11"/>
        <v>12</v>
      </c>
      <c r="AC16" s="51">
        <f t="shared" si="12"/>
        <v>49</v>
      </c>
    </row>
    <row r="17" spans="1:29" ht="19.5" customHeight="1">
      <c r="A17" s="52">
        <v>14</v>
      </c>
      <c r="B17" s="6">
        <v>60</v>
      </c>
      <c r="C17" s="10"/>
      <c r="D17" s="11">
        <v>12</v>
      </c>
      <c r="E17" s="12">
        <v>18</v>
      </c>
      <c r="F17" s="6"/>
      <c r="H17" s="49">
        <f t="shared" si="13"/>
        <v>27</v>
      </c>
      <c r="I17" s="49">
        <f t="shared" si="14"/>
        <v>0</v>
      </c>
      <c r="J17" s="49">
        <f t="shared" si="15"/>
        <v>11</v>
      </c>
      <c r="K17" s="49">
        <f t="shared" si="16"/>
        <v>8</v>
      </c>
      <c r="L17" s="49">
        <f t="shared" si="1"/>
        <v>0</v>
      </c>
      <c r="N17" s="64">
        <f>IF('登録'!A18=0,"",'登録'!A18)</f>
        <v>27</v>
      </c>
      <c r="O17" s="14" t="str">
        <f>IF('登録'!B18="","",'登録'!B18)</f>
        <v>二　　瀬</v>
      </c>
      <c r="P17" s="26" t="str">
        <f>オーダー!I18</f>
        <v>藤野　　愛②</v>
      </c>
      <c r="Q17" s="8" t="str">
        <f t="shared" si="2"/>
        <v>0:11:08</v>
      </c>
      <c r="R17" s="9">
        <f t="shared" si="3"/>
        <v>2</v>
      </c>
      <c r="S17" s="8" t="str">
        <f t="shared" si="4"/>
        <v>11:08</v>
      </c>
      <c r="T17" s="98">
        <f t="shared" si="5"/>
      </c>
      <c r="U17" s="65">
        <f t="shared" si="6"/>
        <v>2</v>
      </c>
      <c r="W17" s="49">
        <v>0</v>
      </c>
      <c r="X17" s="49">
        <f t="shared" si="7"/>
        <v>668</v>
      </c>
      <c r="Y17" s="49">
        <f t="shared" si="8"/>
        <v>668</v>
      </c>
      <c r="Z17" s="49">
        <f t="shared" si="9"/>
        <v>668</v>
      </c>
      <c r="AA17" s="49">
        <f t="shared" si="10"/>
        <v>668</v>
      </c>
      <c r="AB17" s="50">
        <f t="shared" si="11"/>
        <v>11</v>
      </c>
      <c r="AC17" s="51">
        <f t="shared" si="12"/>
        <v>8</v>
      </c>
    </row>
    <row r="18" spans="1:29" ht="19.5" customHeight="1">
      <c r="A18" s="52">
        <v>15</v>
      </c>
      <c r="B18" s="6">
        <v>21</v>
      </c>
      <c r="C18" s="10"/>
      <c r="D18" s="11">
        <v>12</v>
      </c>
      <c r="E18" s="12">
        <v>25</v>
      </c>
      <c r="F18" s="6"/>
      <c r="H18" s="49">
        <f t="shared" si="13"/>
        <v>28</v>
      </c>
      <c r="I18" s="49">
        <f t="shared" si="14"/>
        <v>0</v>
      </c>
      <c r="J18" s="49">
        <f t="shared" si="15"/>
        <v>11</v>
      </c>
      <c r="K18" s="49">
        <f t="shared" si="16"/>
        <v>55</v>
      </c>
      <c r="L18" s="49">
        <f t="shared" si="1"/>
        <v>0</v>
      </c>
      <c r="N18" s="64">
        <f>IF('登録'!A19=0,"",'登録'!A19)</f>
        <v>28</v>
      </c>
      <c r="O18" s="14" t="str">
        <f>IF('登録'!B19="","",'登録'!B19)</f>
        <v>幸　　袋</v>
      </c>
      <c r="P18" s="26" t="str">
        <f>オーダー!I19</f>
        <v>黒河　千尋②</v>
      </c>
      <c r="Q18" s="8" t="str">
        <f t="shared" si="2"/>
        <v>0:11:55</v>
      </c>
      <c r="R18" s="9">
        <f t="shared" si="3"/>
        <v>10</v>
      </c>
      <c r="S18" s="8" t="str">
        <f t="shared" si="4"/>
        <v>11:55</v>
      </c>
      <c r="T18" s="98">
        <f t="shared" si="5"/>
      </c>
      <c r="U18" s="65">
        <f t="shared" si="6"/>
        <v>10</v>
      </c>
      <c r="W18" s="49">
        <v>0</v>
      </c>
      <c r="X18" s="49">
        <f t="shared" si="7"/>
        <v>715</v>
      </c>
      <c r="Y18" s="49">
        <f t="shared" si="8"/>
        <v>715</v>
      </c>
      <c r="Z18" s="49">
        <f t="shared" si="9"/>
        <v>715</v>
      </c>
      <c r="AA18" s="49">
        <f t="shared" si="10"/>
        <v>715</v>
      </c>
      <c r="AB18" s="50">
        <f t="shared" si="11"/>
        <v>11</v>
      </c>
      <c r="AC18" s="51">
        <f t="shared" si="12"/>
        <v>55</v>
      </c>
    </row>
    <row r="19" spans="1:29" ht="19.5" customHeight="1">
      <c r="A19" s="52">
        <v>16</v>
      </c>
      <c r="B19" s="6">
        <v>17</v>
      </c>
      <c r="C19" s="10"/>
      <c r="D19" s="11">
        <v>12</v>
      </c>
      <c r="E19" s="12">
        <v>28</v>
      </c>
      <c r="F19" s="6"/>
      <c r="H19" s="49">
        <f t="shared" si="13"/>
        <v>35</v>
      </c>
      <c r="I19" s="49">
        <f t="shared" si="14"/>
        <v>0</v>
      </c>
      <c r="J19" s="49">
        <f t="shared" si="15"/>
        <v>11</v>
      </c>
      <c r="K19" s="49">
        <f t="shared" si="16"/>
        <v>53</v>
      </c>
      <c r="L19" s="49">
        <f t="shared" si="1"/>
        <v>0</v>
      </c>
      <c r="N19" s="64">
        <f>IF('登録'!A20=0,"",'登録'!A20)</f>
        <v>35</v>
      </c>
      <c r="O19" s="14" t="str">
        <f>IF('登録'!B20="","",'登録'!B20)</f>
        <v>碓　　井</v>
      </c>
      <c r="P19" s="26" t="str">
        <f>オーダー!I20</f>
        <v>松尾　知穂①</v>
      </c>
      <c r="Q19" s="8" t="str">
        <f t="shared" si="2"/>
        <v>0:11:53</v>
      </c>
      <c r="R19" s="9">
        <f t="shared" si="3"/>
        <v>8</v>
      </c>
      <c r="S19" s="8" t="str">
        <f t="shared" si="4"/>
        <v>11:53</v>
      </c>
      <c r="T19" s="98">
        <f t="shared" si="5"/>
      </c>
      <c r="U19" s="65">
        <f t="shared" si="6"/>
        <v>8</v>
      </c>
      <c r="W19" s="49">
        <v>0</v>
      </c>
      <c r="X19" s="49">
        <f t="shared" si="7"/>
        <v>713</v>
      </c>
      <c r="Y19" s="49">
        <f t="shared" si="8"/>
        <v>713</v>
      </c>
      <c r="Z19" s="49">
        <f t="shared" si="9"/>
        <v>713</v>
      </c>
      <c r="AA19" s="49">
        <f t="shared" si="10"/>
        <v>713</v>
      </c>
      <c r="AB19" s="50">
        <f t="shared" si="11"/>
        <v>11</v>
      </c>
      <c r="AC19" s="51">
        <f t="shared" si="12"/>
        <v>53</v>
      </c>
    </row>
    <row r="20" spans="1:29" ht="19.5" customHeight="1">
      <c r="A20" s="52">
        <v>17</v>
      </c>
      <c r="B20" s="6">
        <v>23</v>
      </c>
      <c r="C20" s="10"/>
      <c r="D20" s="11">
        <v>12</v>
      </c>
      <c r="E20" s="12">
        <v>44</v>
      </c>
      <c r="F20" s="6"/>
      <c r="H20" s="49">
        <f t="shared" si="13"/>
        <v>37</v>
      </c>
      <c r="I20" s="49">
        <f t="shared" si="14"/>
        <v>0</v>
      </c>
      <c r="J20" s="49">
        <f t="shared" si="15"/>
        <v>11</v>
      </c>
      <c r="K20" s="49">
        <f t="shared" si="16"/>
        <v>53</v>
      </c>
      <c r="L20" s="49">
        <f t="shared" si="1"/>
        <v>1</v>
      </c>
      <c r="N20" s="64">
        <f>IF('登録'!A21=0,"",'登録'!A21)</f>
        <v>37</v>
      </c>
      <c r="O20" s="14" t="str">
        <f>IF('登録'!B21="","",'登録'!B21)</f>
        <v>桂　　川</v>
      </c>
      <c r="P20" s="26" t="str">
        <f>オーダー!I21</f>
        <v>西村　奈央②</v>
      </c>
      <c r="Q20" s="8" t="str">
        <f t="shared" si="2"/>
        <v>0:11:53</v>
      </c>
      <c r="R20" s="9">
        <f t="shared" si="3"/>
        <v>9</v>
      </c>
      <c r="S20" s="8" t="str">
        <f t="shared" si="4"/>
        <v>11:53</v>
      </c>
      <c r="T20" s="98">
        <f t="shared" si="5"/>
      </c>
      <c r="U20" s="65">
        <f t="shared" si="6"/>
        <v>9</v>
      </c>
      <c r="W20" s="49">
        <v>0</v>
      </c>
      <c r="X20" s="49">
        <f t="shared" si="7"/>
        <v>713</v>
      </c>
      <c r="Y20" s="49">
        <f t="shared" si="8"/>
        <v>713</v>
      </c>
      <c r="Z20" s="49">
        <f t="shared" si="9"/>
        <v>713</v>
      </c>
      <c r="AA20" s="49">
        <f t="shared" si="10"/>
        <v>713</v>
      </c>
      <c r="AB20" s="50">
        <f t="shared" si="11"/>
        <v>11</v>
      </c>
      <c r="AC20" s="51">
        <f t="shared" si="12"/>
        <v>53</v>
      </c>
    </row>
    <row r="21" spans="1:29" ht="19.5" customHeight="1">
      <c r="A21" s="52">
        <v>18</v>
      </c>
      <c r="B21" s="6">
        <v>3</v>
      </c>
      <c r="C21" s="10"/>
      <c r="D21" s="11">
        <v>12</v>
      </c>
      <c r="E21" s="12">
        <v>48</v>
      </c>
      <c r="F21" s="6"/>
      <c r="H21" s="49">
        <f t="shared" si="13"/>
        <v>38</v>
      </c>
      <c r="I21" s="49">
        <f t="shared" si="14"/>
        <v>0</v>
      </c>
      <c r="J21" s="49">
        <f t="shared" si="15"/>
        <v>11</v>
      </c>
      <c r="K21" s="49">
        <f t="shared" si="16"/>
        <v>36</v>
      </c>
      <c r="L21" s="49">
        <f t="shared" si="1"/>
        <v>0</v>
      </c>
      <c r="N21" s="64">
        <f>IF('登録'!A22=0,"",'登録'!A22)</f>
        <v>38</v>
      </c>
      <c r="O21" s="14" t="str">
        <f>IF('登録'!B22="","",'登録'!B22)</f>
        <v>穂波東</v>
      </c>
      <c r="P21" s="26" t="str">
        <f>オーダー!I22</f>
        <v>永山野乃花①</v>
      </c>
      <c r="Q21" s="8" t="str">
        <f t="shared" si="2"/>
        <v>0:11:36</v>
      </c>
      <c r="R21" s="9">
        <f t="shared" si="3"/>
        <v>5</v>
      </c>
      <c r="S21" s="8" t="str">
        <f t="shared" si="4"/>
        <v>11:36</v>
      </c>
      <c r="T21" s="98">
        <f t="shared" si="5"/>
      </c>
      <c r="U21" s="65">
        <f t="shared" si="6"/>
        <v>5</v>
      </c>
      <c r="W21" s="49">
        <v>0</v>
      </c>
      <c r="X21" s="49">
        <f t="shared" si="7"/>
        <v>696</v>
      </c>
      <c r="Y21" s="49">
        <f t="shared" si="8"/>
        <v>696</v>
      </c>
      <c r="Z21" s="49">
        <f t="shared" si="9"/>
        <v>696</v>
      </c>
      <c r="AA21" s="49">
        <f t="shared" si="10"/>
        <v>696</v>
      </c>
      <c r="AB21" s="50">
        <f t="shared" si="11"/>
        <v>11</v>
      </c>
      <c r="AC21" s="51">
        <f t="shared" si="12"/>
        <v>36</v>
      </c>
    </row>
    <row r="22" spans="1:29" ht="19.5" customHeight="1">
      <c r="A22" s="52">
        <v>19</v>
      </c>
      <c r="B22" s="6">
        <v>26</v>
      </c>
      <c r="C22" s="10"/>
      <c r="D22" s="11">
        <v>12</v>
      </c>
      <c r="E22" s="12">
        <v>49</v>
      </c>
      <c r="F22" s="6"/>
      <c r="H22" s="49">
        <f t="shared" si="13"/>
        <v>60</v>
      </c>
      <c r="I22" s="49">
        <f t="shared" si="14"/>
        <v>0</v>
      </c>
      <c r="J22" s="49">
        <f t="shared" si="15"/>
        <v>12</v>
      </c>
      <c r="K22" s="49">
        <f t="shared" si="16"/>
        <v>18</v>
      </c>
      <c r="L22" s="49">
        <f t="shared" si="1"/>
        <v>0</v>
      </c>
      <c r="N22" s="64">
        <f>IF('登録'!A23=0,"",'登録'!A23)</f>
        <v>60</v>
      </c>
      <c r="O22" s="14" t="str">
        <f>IF('登録'!B23="","",'登録'!B23)</f>
        <v>池　尻</v>
      </c>
      <c r="P22" s="26" t="str">
        <f>オーダー!I23</f>
        <v>栗林　紗良③</v>
      </c>
      <c r="Q22" s="8" t="str">
        <f t="shared" si="2"/>
        <v>0:12:18</v>
      </c>
      <c r="R22" s="9">
        <f t="shared" si="3"/>
        <v>14</v>
      </c>
      <c r="S22" s="8" t="str">
        <f t="shared" si="4"/>
        <v>12:18</v>
      </c>
      <c r="T22" s="98">
        <f t="shared" si="5"/>
      </c>
      <c r="U22" s="65">
        <f t="shared" si="6"/>
        <v>14</v>
      </c>
      <c r="W22" s="49">
        <v>0</v>
      </c>
      <c r="X22" s="49">
        <f t="shared" si="7"/>
        <v>738</v>
      </c>
      <c r="Y22" s="49">
        <f t="shared" si="8"/>
        <v>738</v>
      </c>
      <c r="Z22" s="49">
        <f t="shared" si="9"/>
        <v>738</v>
      </c>
      <c r="AA22" s="49">
        <f t="shared" si="10"/>
        <v>738</v>
      </c>
      <c r="AB22" s="50">
        <f t="shared" si="11"/>
        <v>12</v>
      </c>
      <c r="AC22" s="51">
        <f t="shared" si="12"/>
        <v>18</v>
      </c>
    </row>
    <row r="23" spans="1:29" ht="19.5" customHeight="1">
      <c r="A23" s="52">
        <v>20</v>
      </c>
      <c r="B23" s="6">
        <v>9</v>
      </c>
      <c r="C23" s="10"/>
      <c r="D23" s="11">
        <v>12</v>
      </c>
      <c r="E23" s="12">
        <v>51</v>
      </c>
      <c r="F23" s="6"/>
      <c r="H23" s="49">
        <f t="shared" si="13"/>
        <v>53</v>
      </c>
      <c r="I23" s="49">
        <f t="shared" si="14"/>
        <v>0</v>
      </c>
      <c r="J23" s="49">
        <f t="shared" si="15"/>
        <v>11</v>
      </c>
      <c r="K23" s="49">
        <f t="shared" si="16"/>
        <v>57</v>
      </c>
      <c r="L23" s="49">
        <f t="shared" si="1"/>
        <v>0</v>
      </c>
      <c r="N23" s="64">
        <f>IF('登録'!A24=0,"",'登録'!A24)</f>
        <v>53</v>
      </c>
      <c r="O23" s="14" t="str">
        <f>IF('登録'!B24="","",'登録'!B24)</f>
        <v>　赤</v>
      </c>
      <c r="P23" s="26" t="str">
        <f>オーダー!I24</f>
        <v>中村　未來②</v>
      </c>
      <c r="Q23" s="8" t="str">
        <f t="shared" si="2"/>
        <v>0:11:57</v>
      </c>
      <c r="R23" s="9">
        <f t="shared" si="3"/>
        <v>11</v>
      </c>
      <c r="S23" s="8" t="str">
        <f t="shared" si="4"/>
        <v>11:57</v>
      </c>
      <c r="T23" s="98">
        <f t="shared" si="5"/>
      </c>
      <c r="U23" s="65">
        <f t="shared" si="6"/>
        <v>11</v>
      </c>
      <c r="W23" s="49">
        <v>0</v>
      </c>
      <c r="X23" s="49">
        <f t="shared" si="7"/>
        <v>717</v>
      </c>
      <c r="Y23" s="49">
        <f t="shared" si="8"/>
        <v>717</v>
      </c>
      <c r="Z23" s="49">
        <f t="shared" si="9"/>
        <v>717</v>
      </c>
      <c r="AA23" s="49">
        <f t="shared" si="10"/>
        <v>717</v>
      </c>
      <c r="AB23" s="50">
        <f t="shared" si="11"/>
        <v>11</v>
      </c>
      <c r="AC23" s="51">
        <f t="shared" si="12"/>
        <v>57</v>
      </c>
    </row>
    <row r="24" spans="1:29" ht="19.5" customHeight="1">
      <c r="A24" s="52">
        <v>21</v>
      </c>
      <c r="B24" s="6">
        <v>62</v>
      </c>
      <c r="C24" s="10"/>
      <c r="D24" s="11">
        <v>13</v>
      </c>
      <c r="E24" s="12">
        <v>45</v>
      </c>
      <c r="F24" s="6"/>
      <c r="H24" s="49">
        <f t="shared" si="13"/>
        <v>62</v>
      </c>
      <c r="I24" s="49">
        <f t="shared" si="14"/>
        <v>0</v>
      </c>
      <c r="J24" s="49">
        <f t="shared" si="15"/>
        <v>13</v>
      </c>
      <c r="K24" s="49">
        <f t="shared" si="16"/>
        <v>45</v>
      </c>
      <c r="L24" s="49">
        <f t="shared" si="1"/>
        <v>0</v>
      </c>
      <c r="N24" s="64">
        <f>IF('登録'!A25=0,"",'登録'!A25)</f>
        <v>62</v>
      </c>
      <c r="O24" s="14" t="str">
        <f>IF('登録'!B25="","",'登録'!B25)</f>
        <v>金　田</v>
      </c>
      <c r="P24" s="26" t="str">
        <f>オーダー!I25</f>
        <v>中村　優里③</v>
      </c>
      <c r="Q24" s="8" t="str">
        <f t="shared" si="2"/>
        <v>0:13:45</v>
      </c>
      <c r="R24" s="9">
        <f t="shared" si="3"/>
        <v>21</v>
      </c>
      <c r="S24" s="8" t="str">
        <f t="shared" si="4"/>
        <v>13:45</v>
      </c>
      <c r="T24" s="98">
        <f t="shared" si="5"/>
      </c>
      <c r="U24" s="65">
        <f t="shared" si="6"/>
        <v>21</v>
      </c>
      <c r="W24" s="49">
        <v>0</v>
      </c>
      <c r="X24" s="49">
        <f t="shared" si="7"/>
        <v>825</v>
      </c>
      <c r="Y24" s="49">
        <f t="shared" si="8"/>
        <v>825</v>
      </c>
      <c r="Z24" s="49">
        <f t="shared" si="9"/>
        <v>825</v>
      </c>
      <c r="AA24" s="49">
        <f t="shared" si="10"/>
        <v>825</v>
      </c>
      <c r="AB24" s="50">
        <f t="shared" si="11"/>
        <v>13</v>
      </c>
      <c r="AC24" s="51">
        <f t="shared" si="12"/>
        <v>45</v>
      </c>
    </row>
    <row r="25" spans="1:29" ht="19.5" customHeight="1">
      <c r="A25" s="52">
        <v>22</v>
      </c>
      <c r="B25" s="6">
        <v>59</v>
      </c>
      <c r="C25" s="10"/>
      <c r="D25" s="11">
        <v>13</v>
      </c>
      <c r="E25" s="12">
        <v>48</v>
      </c>
      <c r="F25" s="6"/>
      <c r="H25" s="49">
        <f t="shared" si="13"/>
        <v>59</v>
      </c>
      <c r="I25" s="49">
        <f t="shared" si="14"/>
        <v>0</v>
      </c>
      <c r="J25" s="49">
        <f t="shared" si="15"/>
        <v>13</v>
      </c>
      <c r="K25" s="49">
        <f t="shared" si="16"/>
        <v>48</v>
      </c>
      <c r="L25" s="49">
        <f t="shared" si="1"/>
        <v>0</v>
      </c>
      <c r="N25" s="64">
        <f>IF('登録'!A26=0,"",'登録'!A26)</f>
        <v>59</v>
      </c>
      <c r="O25" s="14" t="str">
        <f>IF('登録'!B26="","",'登録'!B26)</f>
        <v>鷹　峰</v>
      </c>
      <c r="P25" s="26" t="str">
        <f>オーダー!I26</f>
        <v>川手　理子①</v>
      </c>
      <c r="Q25" s="8" t="str">
        <f t="shared" si="2"/>
        <v>0:13:48</v>
      </c>
      <c r="R25" s="9">
        <f t="shared" si="3"/>
        <v>22</v>
      </c>
      <c r="S25" s="8" t="str">
        <f t="shared" si="4"/>
        <v>13:48</v>
      </c>
      <c r="T25" s="98">
        <f t="shared" si="5"/>
      </c>
      <c r="U25" s="65">
        <f t="shared" si="6"/>
        <v>22</v>
      </c>
      <c r="W25" s="49">
        <v>0</v>
      </c>
      <c r="X25" s="49">
        <f t="shared" si="7"/>
        <v>828</v>
      </c>
      <c r="Y25" s="49">
        <f t="shared" si="8"/>
        <v>828</v>
      </c>
      <c r="Z25" s="49">
        <f t="shared" si="9"/>
        <v>828</v>
      </c>
      <c r="AA25" s="49">
        <f t="shared" si="10"/>
        <v>828</v>
      </c>
      <c r="AB25" s="50">
        <f t="shared" si="11"/>
        <v>13</v>
      </c>
      <c r="AC25" s="51">
        <f t="shared" si="12"/>
        <v>48</v>
      </c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23</v>
      </c>
      <c r="M30" s="54"/>
      <c r="N30" s="66"/>
      <c r="O30" s="5"/>
      <c r="P30" s="5"/>
      <c r="Q30" s="5"/>
      <c r="R30" s="5"/>
      <c r="S30" s="5"/>
      <c r="T30" s="7" t="s">
        <v>44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58" t="s">
        <v>19</v>
      </c>
      <c r="O31" s="159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芦　　屋</v>
      </c>
      <c r="P32" s="69" t="str">
        <f>INDEX(P4:P28,MATCH(1,$U$4:$U$28,0),1)</f>
        <v>加来　華奈③</v>
      </c>
      <c r="Q32" s="69"/>
      <c r="R32" s="69"/>
      <c r="S32" s="69" t="str">
        <f>INDEX(S4:S28,MATCH(1,$U$4:$U$28,0),1)</f>
        <v>10:44</v>
      </c>
      <c r="T32" s="100">
        <f>INDEX(T4:T28,MATCH(1,$U$4:$U$28,0),1)</f>
      </c>
      <c r="U32" s="70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23">
      <selection activeCell="E26" sqref="E26"/>
    </sheetView>
  </sheetViews>
  <sheetFormatPr defaultColWidth="8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0.69921875" style="48" customWidth="1"/>
    <col min="17" max="17" width="5.69921875" style="53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0</v>
      </c>
      <c r="O1" s="56"/>
      <c r="P1" s="56"/>
      <c r="Q1" s="57"/>
      <c r="R1" s="58" t="s">
        <v>63</v>
      </c>
      <c r="S1" s="59" t="str">
        <f>RIGHT("  "&amp;TEXT(AB1,"##"),2)&amp;":"&amp;RIGHT(TEXT(AC1+100,"##"),2)</f>
        <v> 6:54</v>
      </c>
      <c r="T1" s="60"/>
      <c r="U1" s="61"/>
      <c r="W1" s="47"/>
      <c r="X1" s="47"/>
      <c r="Y1" s="47"/>
      <c r="Z1" s="49">
        <f>AB1*60+AC1</f>
        <v>414</v>
      </c>
      <c r="AA1" s="47"/>
      <c r="AB1" s="50">
        <f>'最初に'!F19</f>
        <v>6</v>
      </c>
      <c r="AC1" s="51">
        <f>'最初に'!H19</f>
        <v>54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64</v>
      </c>
      <c r="B3" s="52" t="s">
        <v>65</v>
      </c>
      <c r="C3" s="160" t="s">
        <v>25</v>
      </c>
      <c r="D3" s="161"/>
      <c r="E3" s="162"/>
      <c r="F3" s="52" t="s">
        <v>83</v>
      </c>
      <c r="H3" s="49" t="s">
        <v>2</v>
      </c>
      <c r="I3" s="163" t="s">
        <v>3</v>
      </c>
      <c r="J3" s="163"/>
      <c r="K3" s="163"/>
      <c r="L3" s="49"/>
      <c r="N3" s="74"/>
      <c r="O3" s="59"/>
      <c r="P3" s="75"/>
      <c r="Q3" s="164" t="s">
        <v>67</v>
      </c>
      <c r="R3" s="149"/>
      <c r="S3" s="164" t="s">
        <v>68</v>
      </c>
      <c r="T3" s="150"/>
      <c r="U3" s="151"/>
      <c r="W3" s="49" t="s">
        <v>69</v>
      </c>
      <c r="X3" s="49" t="s">
        <v>70</v>
      </c>
      <c r="Y3" s="49" t="s">
        <v>1</v>
      </c>
      <c r="Z3" s="49" t="s">
        <v>20</v>
      </c>
      <c r="AA3" s="49" t="s">
        <v>21</v>
      </c>
      <c r="AB3" s="163" t="s">
        <v>22</v>
      </c>
      <c r="AC3" s="163"/>
    </row>
    <row r="4" spans="1:29" ht="19.5" customHeight="1">
      <c r="A4" s="52">
        <v>1</v>
      </c>
      <c r="B4" s="6">
        <v>18</v>
      </c>
      <c r="C4" s="10"/>
      <c r="D4" s="11">
        <v>18</v>
      </c>
      <c r="E4" s="12">
        <v>20</v>
      </c>
      <c r="F4" s="6"/>
      <c r="H4" s="49">
        <f>N4</f>
        <v>1</v>
      </c>
      <c r="I4" s="49">
        <f>INDEX(C$4:C$28,MATCH($H4,$B$4:$B$28,0),1)</f>
        <v>0</v>
      </c>
      <c r="J4" s="49">
        <f>INDEX(D$4:D$28,MATCH($H4,$B$4:$B$28,0),1)</f>
        <v>20</v>
      </c>
      <c r="K4" s="49">
        <f>INDEX(E$4:E$28,MATCH($H4,$B$4:$B$28,0),1)</f>
        <v>5</v>
      </c>
      <c r="L4" s="49">
        <f>INDEX(F$4:F$28,MATCH($H4,$B$4:$B$28,0),1)</f>
        <v>0</v>
      </c>
      <c r="N4" s="64">
        <f>IF('登録'!A5=0,"",'登録'!A5)</f>
        <v>1</v>
      </c>
      <c r="O4" s="14" t="str">
        <f>IF('登録'!B5="","",'登録'!B5)</f>
        <v>直方第一</v>
      </c>
      <c r="P4" s="26" t="str">
        <f>オーダー!J5</f>
        <v>林田　奈々③</v>
      </c>
      <c r="Q4" s="8" t="str">
        <f>TEXT(TIME(,,AA4),"H:MM:SS")</f>
        <v>0:20:05</v>
      </c>
      <c r="R4" s="9">
        <f>RANK(AA4,AA$4:AA$28,1)+L4</f>
        <v>14</v>
      </c>
      <c r="S4" s="8" t="str">
        <f aca="true" t="shared" si="0" ref="S4:S25">RIGHT("  "&amp;TEXT(AB4,"##"),2)&amp;":"&amp;RIGHT(TEXT(AC4+100,"##"),2)</f>
        <v> 8:16</v>
      </c>
      <c r="T4" s="98">
        <f aca="true" t="shared" si="1" ref="T4:T25">IF(Z4&gt;Z$1,"",IF(Z4&lt;Z$1,"新","タイ"))</f>
      </c>
      <c r="U4" s="65">
        <f>RANK(Z4,Z$4:Z$28,1)</f>
        <v>17</v>
      </c>
      <c r="W4" s="49">
        <f>'１区'!Y4</f>
        <v>709</v>
      </c>
      <c r="X4" s="49">
        <f>I4*3600+J4*60+K4</f>
        <v>1205</v>
      </c>
      <c r="Y4" s="49">
        <f aca="true" t="shared" si="2" ref="Y4:Y25">IF(X4&lt;$X$30,X4,$X$30)</f>
        <v>1205</v>
      </c>
      <c r="Z4" s="49">
        <f>IF(H4=0,"",X4-W4)</f>
        <v>496</v>
      </c>
      <c r="AA4" s="49">
        <f>IF(H4=0,"",'１区'!Z4+Z4)</f>
        <v>1205</v>
      </c>
      <c r="AB4" s="50">
        <f>INT(Z4/60)</f>
        <v>8</v>
      </c>
      <c r="AC4" s="51">
        <f>Z4-AB4*60</f>
        <v>16</v>
      </c>
    </row>
    <row r="5" spans="1:29" ht="19.5" customHeight="1">
      <c r="A5" s="52">
        <v>2</v>
      </c>
      <c r="B5" s="6">
        <v>2</v>
      </c>
      <c r="C5" s="10"/>
      <c r="D5" s="11">
        <v>18</v>
      </c>
      <c r="E5" s="12">
        <v>38</v>
      </c>
      <c r="F5" s="6"/>
      <c r="H5" s="49">
        <f aca="true" t="shared" si="3" ref="H5:H25">N5</f>
        <v>2</v>
      </c>
      <c r="I5" s="49">
        <f aca="true" t="shared" si="4" ref="I5:I25">INDEX(C$4:C$28,MATCH($H5,$B$4:$B$28,0),1)</f>
        <v>0</v>
      </c>
      <c r="J5" s="49">
        <f aca="true" t="shared" si="5" ref="J5:J25">INDEX(D$4:D$28,MATCH($H5,$B$4:$B$28,0),1)</f>
        <v>18</v>
      </c>
      <c r="K5" s="49">
        <f aca="true" t="shared" si="6" ref="K5:K25">INDEX(E$4:E$28,MATCH($H5,$B$4:$B$28,0),1)</f>
        <v>38</v>
      </c>
      <c r="L5" s="49">
        <f aca="true" t="shared" si="7" ref="L5:L25">INDEX(F$4:F$28,MATCH($H5,$B$4:$B$28,0),1)</f>
        <v>0</v>
      </c>
      <c r="N5" s="64">
        <f>IF('登録'!A6=0,"",'登録'!A6)</f>
        <v>2</v>
      </c>
      <c r="O5" s="14" t="str">
        <f>IF('登録'!B6="","",'登録'!B6)</f>
        <v>直方第二</v>
      </c>
      <c r="P5" s="26" t="str">
        <f>オーダー!J6</f>
        <v>小田　　葵②</v>
      </c>
      <c r="Q5" s="8" t="str">
        <f aca="true" t="shared" si="8" ref="Q5:Q25">TEXT(TIME(,,AA5),"H:MM:SS")</f>
        <v>0:18:38</v>
      </c>
      <c r="R5" s="9">
        <f aca="true" t="shared" si="9" ref="R5:R25">RANK(AA5,AA$4:AA$28,1)+L5</f>
        <v>2</v>
      </c>
      <c r="S5" s="8" t="str">
        <f t="shared" si="0"/>
        <v> 7:28</v>
      </c>
      <c r="T5" s="98">
        <f t="shared" si="1"/>
      </c>
      <c r="U5" s="65">
        <f aca="true" t="shared" si="10" ref="U5:U25">RANK(Z5,Z$4:Z$28,1)</f>
        <v>1</v>
      </c>
      <c r="W5" s="49">
        <f>'１区'!Y5</f>
        <v>670</v>
      </c>
      <c r="X5" s="49">
        <f aca="true" t="shared" si="11" ref="X5:X25">I5*3600+J5*60+K5</f>
        <v>1118</v>
      </c>
      <c r="Y5" s="49">
        <f t="shared" si="2"/>
        <v>1118</v>
      </c>
      <c r="Z5" s="49">
        <f aca="true" t="shared" si="12" ref="Z5:Z25">IF(H5=0,"",X5-W5)</f>
        <v>448</v>
      </c>
      <c r="AA5" s="49">
        <f>IF(H5=0,"",'１区'!Z5+Z5)</f>
        <v>1118</v>
      </c>
      <c r="AB5" s="50">
        <f aca="true" t="shared" si="13" ref="AB5:AB25">INT(Z5/60)</f>
        <v>7</v>
      </c>
      <c r="AC5" s="51">
        <f aca="true" t="shared" si="14" ref="AC5:AC25">Z5-AB5*60</f>
        <v>28</v>
      </c>
    </row>
    <row r="6" spans="1:29" ht="19.5" customHeight="1">
      <c r="A6" s="52">
        <v>3</v>
      </c>
      <c r="B6" s="6">
        <v>27</v>
      </c>
      <c r="C6" s="10"/>
      <c r="D6" s="11">
        <v>18</v>
      </c>
      <c r="E6" s="12">
        <v>51</v>
      </c>
      <c r="F6" s="6"/>
      <c r="H6" s="49">
        <f t="shared" si="3"/>
        <v>3</v>
      </c>
      <c r="I6" s="49">
        <f t="shared" si="4"/>
        <v>0</v>
      </c>
      <c r="J6" s="49">
        <f t="shared" si="5"/>
        <v>21</v>
      </c>
      <c r="K6" s="49">
        <f t="shared" si="6"/>
        <v>16</v>
      </c>
      <c r="L6" s="49">
        <f t="shared" si="7"/>
        <v>0</v>
      </c>
      <c r="N6" s="64">
        <f>IF('登録'!A7=0,"",'登録'!A7)</f>
        <v>3</v>
      </c>
      <c r="O6" s="14" t="str">
        <f>IF('登録'!B7="","",'登録'!B7)</f>
        <v>直方第三</v>
      </c>
      <c r="P6" s="26" t="str">
        <f>オーダー!J7</f>
        <v>吉田あかね①</v>
      </c>
      <c r="Q6" s="8" t="str">
        <f t="shared" si="8"/>
        <v>0:21:16</v>
      </c>
      <c r="R6" s="9">
        <f t="shared" si="9"/>
        <v>19</v>
      </c>
      <c r="S6" s="8" t="str">
        <f t="shared" si="0"/>
        <v> 8:28</v>
      </c>
      <c r="T6" s="98">
        <f t="shared" si="1"/>
      </c>
      <c r="U6" s="65">
        <f t="shared" si="10"/>
        <v>19</v>
      </c>
      <c r="W6" s="49">
        <f>'１区'!Y6</f>
        <v>768</v>
      </c>
      <c r="X6" s="49">
        <f t="shared" si="11"/>
        <v>1276</v>
      </c>
      <c r="Y6" s="49">
        <f t="shared" si="2"/>
        <v>1276</v>
      </c>
      <c r="Z6" s="49">
        <f t="shared" si="12"/>
        <v>508</v>
      </c>
      <c r="AA6" s="49">
        <f>IF(H6=0,"",'１区'!Z6+Z6)</f>
        <v>1276</v>
      </c>
      <c r="AB6" s="50">
        <f t="shared" si="13"/>
        <v>8</v>
      </c>
      <c r="AC6" s="51">
        <f t="shared" si="14"/>
        <v>28</v>
      </c>
    </row>
    <row r="7" spans="1:29" ht="19.5" customHeight="1">
      <c r="A7" s="52">
        <v>4</v>
      </c>
      <c r="B7" s="6">
        <v>24</v>
      </c>
      <c r="C7" s="10"/>
      <c r="D7" s="11">
        <v>19</v>
      </c>
      <c r="E7" s="12">
        <v>8</v>
      </c>
      <c r="F7" s="6"/>
      <c r="H7" s="49">
        <f t="shared" si="3"/>
        <v>9</v>
      </c>
      <c r="I7" s="49">
        <f t="shared" si="4"/>
        <v>0</v>
      </c>
      <c r="J7" s="49">
        <f t="shared" si="5"/>
        <v>21</v>
      </c>
      <c r="K7" s="49">
        <f t="shared" si="6"/>
        <v>29</v>
      </c>
      <c r="L7" s="49">
        <f t="shared" si="7"/>
        <v>0</v>
      </c>
      <c r="N7" s="64">
        <f>IF('登録'!A8=0,"",'登録'!A8)</f>
        <v>9</v>
      </c>
      <c r="O7" s="14" t="str">
        <f>IF('登録'!B8="","",'登録'!B8)</f>
        <v>鞍手北</v>
      </c>
      <c r="P7" s="26" t="str">
        <f>オーダー!J8</f>
        <v>三宅　　黎②</v>
      </c>
      <c r="Q7" s="8" t="str">
        <f t="shared" si="8"/>
        <v>0:21:29</v>
      </c>
      <c r="R7" s="9">
        <f t="shared" si="9"/>
        <v>20</v>
      </c>
      <c r="S7" s="8" t="str">
        <f t="shared" si="0"/>
        <v> 8:38</v>
      </c>
      <c r="T7" s="98">
        <f t="shared" si="1"/>
      </c>
      <c r="U7" s="65">
        <f t="shared" si="10"/>
        <v>21</v>
      </c>
      <c r="W7" s="49">
        <f>'１区'!Y7</f>
        <v>771</v>
      </c>
      <c r="X7" s="49">
        <f t="shared" si="11"/>
        <v>1289</v>
      </c>
      <c r="Y7" s="49">
        <f t="shared" si="2"/>
        <v>1289</v>
      </c>
      <c r="Z7" s="49">
        <f t="shared" si="12"/>
        <v>518</v>
      </c>
      <c r="AA7" s="49">
        <f>IF(H7=0,"",'１区'!Z7+Z7)</f>
        <v>1289</v>
      </c>
      <c r="AB7" s="50">
        <f t="shared" si="13"/>
        <v>8</v>
      </c>
      <c r="AC7" s="51">
        <f t="shared" si="14"/>
        <v>38</v>
      </c>
    </row>
    <row r="8" spans="1:29" ht="19.5" customHeight="1">
      <c r="A8" s="52">
        <v>5</v>
      </c>
      <c r="B8" s="6">
        <v>11</v>
      </c>
      <c r="C8" s="10"/>
      <c r="D8" s="11">
        <v>19</v>
      </c>
      <c r="E8" s="12">
        <v>25</v>
      </c>
      <c r="F8" s="6"/>
      <c r="H8" s="49">
        <f t="shared" si="3"/>
        <v>11</v>
      </c>
      <c r="I8" s="49">
        <f t="shared" si="4"/>
        <v>0</v>
      </c>
      <c r="J8" s="49">
        <f t="shared" si="5"/>
        <v>19</v>
      </c>
      <c r="K8" s="49">
        <f t="shared" si="6"/>
        <v>25</v>
      </c>
      <c r="L8" s="49">
        <f t="shared" si="7"/>
        <v>0</v>
      </c>
      <c r="N8" s="64">
        <f>IF('登録'!A9=0,"",'登録'!A9)</f>
        <v>11</v>
      </c>
      <c r="O8" s="14" t="str">
        <f>IF('登録'!B9="","",'登録'!B9)</f>
        <v>若　　宮</v>
      </c>
      <c r="P8" s="26" t="str">
        <f>オーダー!J9</f>
        <v>牧　　優奈②</v>
      </c>
      <c r="Q8" s="8" t="str">
        <f t="shared" si="8"/>
        <v>0:19:25</v>
      </c>
      <c r="R8" s="9">
        <f t="shared" si="9"/>
        <v>5</v>
      </c>
      <c r="S8" s="8" t="str">
        <f t="shared" si="0"/>
        <v> 7:47</v>
      </c>
      <c r="T8" s="98">
        <f t="shared" si="1"/>
      </c>
      <c r="U8" s="65">
        <f t="shared" si="10"/>
        <v>7</v>
      </c>
      <c r="W8" s="49">
        <f>'１区'!Y8</f>
        <v>698</v>
      </c>
      <c r="X8" s="49">
        <f t="shared" si="11"/>
        <v>1165</v>
      </c>
      <c r="Y8" s="49">
        <f t="shared" si="2"/>
        <v>1165</v>
      </c>
      <c r="Z8" s="49">
        <f t="shared" si="12"/>
        <v>467</v>
      </c>
      <c r="AA8" s="49">
        <f>IF(H8=0,"",'１区'!Z8+Z8)</f>
        <v>1165</v>
      </c>
      <c r="AB8" s="50">
        <f t="shared" si="13"/>
        <v>7</v>
      </c>
      <c r="AC8" s="51">
        <f t="shared" si="14"/>
        <v>47</v>
      </c>
    </row>
    <row r="9" spans="1:29" ht="19.5" customHeight="1">
      <c r="A9" s="52">
        <v>6</v>
      </c>
      <c r="B9" s="6">
        <v>38</v>
      </c>
      <c r="C9" s="10"/>
      <c r="D9" s="11">
        <v>19</v>
      </c>
      <c r="E9" s="12">
        <v>29</v>
      </c>
      <c r="F9" s="6"/>
      <c r="H9" s="49">
        <f t="shared" si="3"/>
        <v>16</v>
      </c>
      <c r="I9" s="49">
        <f t="shared" si="4"/>
        <v>0</v>
      </c>
      <c r="J9" s="49">
        <f t="shared" si="5"/>
        <v>20</v>
      </c>
      <c r="K9" s="49">
        <f t="shared" si="6"/>
        <v>3</v>
      </c>
      <c r="L9" s="49">
        <f t="shared" si="7"/>
        <v>0</v>
      </c>
      <c r="N9" s="64">
        <f>IF('登録'!A10=0,"",'登録'!A10)</f>
        <v>16</v>
      </c>
      <c r="O9" s="14" t="str">
        <f>IF('登録'!B10="","",'登録'!B10)</f>
        <v>水　　巻</v>
      </c>
      <c r="P9" s="26" t="str">
        <f>オーダー!J10</f>
        <v>小畑　春香②</v>
      </c>
      <c r="Q9" s="8" t="str">
        <f t="shared" si="8"/>
        <v>0:20:03</v>
      </c>
      <c r="R9" s="9">
        <f t="shared" si="9"/>
        <v>12</v>
      </c>
      <c r="S9" s="8" t="str">
        <f t="shared" si="0"/>
        <v> 8:01</v>
      </c>
      <c r="T9" s="98">
        <f t="shared" si="1"/>
      </c>
      <c r="U9" s="65">
        <f t="shared" si="10"/>
        <v>14</v>
      </c>
      <c r="W9" s="49">
        <f>'１区'!Y9</f>
        <v>722</v>
      </c>
      <c r="X9" s="49">
        <f t="shared" si="11"/>
        <v>1203</v>
      </c>
      <c r="Y9" s="49">
        <f t="shared" si="2"/>
        <v>1203</v>
      </c>
      <c r="Z9" s="49">
        <f t="shared" si="12"/>
        <v>481</v>
      </c>
      <c r="AA9" s="49">
        <f>IF(H9=0,"",'１区'!Z9+Z9)</f>
        <v>1203</v>
      </c>
      <c r="AB9" s="50">
        <f t="shared" si="13"/>
        <v>8</v>
      </c>
      <c r="AC9" s="51">
        <f t="shared" si="14"/>
        <v>1</v>
      </c>
    </row>
    <row r="10" spans="1:29" ht="19.5" customHeight="1">
      <c r="A10" s="52">
        <v>7</v>
      </c>
      <c r="B10" s="6">
        <v>35</v>
      </c>
      <c r="C10" s="10"/>
      <c r="D10" s="11">
        <v>19</v>
      </c>
      <c r="E10" s="12">
        <v>42</v>
      </c>
      <c r="F10" s="6"/>
      <c r="H10" s="49">
        <f t="shared" si="3"/>
        <v>17</v>
      </c>
      <c r="I10" s="49">
        <f t="shared" si="4"/>
        <v>0</v>
      </c>
      <c r="J10" s="49">
        <f t="shared" si="5"/>
        <v>20</v>
      </c>
      <c r="K10" s="49">
        <f t="shared" si="6"/>
        <v>3</v>
      </c>
      <c r="L10" s="49">
        <f t="shared" si="7"/>
        <v>1</v>
      </c>
      <c r="N10" s="64">
        <f>IF('登録'!A11=0,"",'登録'!A11)</f>
        <v>17</v>
      </c>
      <c r="O10" s="14" t="str">
        <f>IF('登録'!B11="","",'登録'!B11)</f>
        <v>水巻南</v>
      </c>
      <c r="P10" s="26" t="str">
        <f>オーダー!J11</f>
        <v>井上　和香①</v>
      </c>
      <c r="Q10" s="8" t="str">
        <f t="shared" si="8"/>
        <v>0:20:03</v>
      </c>
      <c r="R10" s="9">
        <f t="shared" si="9"/>
        <v>13</v>
      </c>
      <c r="S10" s="8" t="str">
        <f t="shared" si="0"/>
        <v> 7:35</v>
      </c>
      <c r="T10" s="98">
        <f t="shared" si="1"/>
      </c>
      <c r="U10" s="65">
        <f t="shared" si="10"/>
        <v>3</v>
      </c>
      <c r="W10" s="49">
        <f>'１区'!Y10</f>
        <v>748</v>
      </c>
      <c r="X10" s="49">
        <f t="shared" si="11"/>
        <v>1203</v>
      </c>
      <c r="Y10" s="49">
        <f t="shared" si="2"/>
        <v>1203</v>
      </c>
      <c r="Z10" s="49">
        <f t="shared" si="12"/>
        <v>455</v>
      </c>
      <c r="AA10" s="49">
        <f>IF(H10=0,"",'１区'!Z10+Z10)</f>
        <v>1203</v>
      </c>
      <c r="AB10" s="50">
        <f t="shared" si="13"/>
        <v>7</v>
      </c>
      <c r="AC10" s="51">
        <f t="shared" si="14"/>
        <v>35</v>
      </c>
    </row>
    <row r="11" spans="1:29" ht="19.5" customHeight="1">
      <c r="A11" s="52">
        <v>8</v>
      </c>
      <c r="B11" s="6">
        <v>37</v>
      </c>
      <c r="C11" s="10"/>
      <c r="D11" s="11">
        <v>19</v>
      </c>
      <c r="E11" s="12">
        <v>51</v>
      </c>
      <c r="F11" s="6"/>
      <c r="H11" s="49">
        <f t="shared" si="3"/>
        <v>18</v>
      </c>
      <c r="I11" s="49">
        <f t="shared" si="4"/>
        <v>0</v>
      </c>
      <c r="J11" s="49">
        <f t="shared" si="5"/>
        <v>18</v>
      </c>
      <c r="K11" s="49">
        <f t="shared" si="6"/>
        <v>20</v>
      </c>
      <c r="L11" s="49">
        <f t="shared" si="7"/>
        <v>0</v>
      </c>
      <c r="N11" s="64">
        <f>IF('登録'!A12=0,"",'登録'!A12)</f>
        <v>18</v>
      </c>
      <c r="O11" s="14" t="str">
        <f>IF('登録'!B12="","",'登録'!B12)</f>
        <v>芦　　屋</v>
      </c>
      <c r="P11" s="26" t="str">
        <f>オーダー!J12</f>
        <v>野田　怜花①</v>
      </c>
      <c r="Q11" s="8" t="str">
        <f t="shared" si="8"/>
        <v>0:18:20</v>
      </c>
      <c r="R11" s="9">
        <f t="shared" si="9"/>
        <v>1</v>
      </c>
      <c r="S11" s="8" t="str">
        <f t="shared" si="0"/>
        <v> 7:36</v>
      </c>
      <c r="T11" s="98">
        <f t="shared" si="1"/>
      </c>
      <c r="U11" s="65">
        <f t="shared" si="10"/>
        <v>4</v>
      </c>
      <c r="W11" s="49">
        <f>'１区'!Y11</f>
        <v>644</v>
      </c>
      <c r="X11" s="49">
        <f t="shared" si="11"/>
        <v>1100</v>
      </c>
      <c r="Y11" s="49">
        <f t="shared" si="2"/>
        <v>1100</v>
      </c>
      <c r="Z11" s="49">
        <f t="shared" si="12"/>
        <v>456</v>
      </c>
      <c r="AA11" s="49">
        <f>IF(H11=0,"",'１区'!Z11+Z11)</f>
        <v>1100</v>
      </c>
      <c r="AB11" s="50">
        <f t="shared" si="13"/>
        <v>7</v>
      </c>
      <c r="AC11" s="51">
        <f t="shared" si="14"/>
        <v>36</v>
      </c>
    </row>
    <row r="12" spans="1:29" ht="19.5" customHeight="1">
      <c r="A12" s="52">
        <v>9</v>
      </c>
      <c r="B12" s="6">
        <v>28</v>
      </c>
      <c r="C12" s="10"/>
      <c r="D12" s="11">
        <v>19</v>
      </c>
      <c r="E12" s="12">
        <v>52</v>
      </c>
      <c r="F12" s="6"/>
      <c r="H12" s="49">
        <f t="shared" si="3"/>
        <v>19</v>
      </c>
      <c r="I12" s="49">
        <f t="shared" si="4"/>
        <v>0</v>
      </c>
      <c r="J12" s="49">
        <f t="shared" si="5"/>
        <v>20</v>
      </c>
      <c r="K12" s="49">
        <f t="shared" si="6"/>
        <v>15</v>
      </c>
      <c r="L12" s="49">
        <f t="shared" si="7"/>
        <v>0</v>
      </c>
      <c r="N12" s="64">
        <f>IF('登録'!A13=0,"",'登録'!A13)</f>
        <v>19</v>
      </c>
      <c r="O12" s="14" t="str">
        <f>IF('登録'!B13="","",'登録'!B13)</f>
        <v>遠　　賀</v>
      </c>
      <c r="P12" s="26" t="str">
        <f>オーダー!J13</f>
        <v>日高　歩美①</v>
      </c>
      <c r="Q12" s="8" t="str">
        <f t="shared" si="8"/>
        <v>0:20:15</v>
      </c>
      <c r="R12" s="9">
        <f t="shared" si="9"/>
        <v>15</v>
      </c>
      <c r="S12" s="8" t="str">
        <f t="shared" si="0"/>
        <v> 8:01</v>
      </c>
      <c r="T12" s="98">
        <f t="shared" si="1"/>
      </c>
      <c r="U12" s="65">
        <f t="shared" si="10"/>
        <v>14</v>
      </c>
      <c r="W12" s="49">
        <f>'１区'!Y12</f>
        <v>734</v>
      </c>
      <c r="X12" s="49">
        <f t="shared" si="11"/>
        <v>1215</v>
      </c>
      <c r="Y12" s="49">
        <f t="shared" si="2"/>
        <v>1215</v>
      </c>
      <c r="Z12" s="49">
        <f t="shared" si="12"/>
        <v>481</v>
      </c>
      <c r="AA12" s="49">
        <f>IF(H12=0,"",'１区'!Z12+Z12)</f>
        <v>1215</v>
      </c>
      <c r="AB12" s="50">
        <f t="shared" si="13"/>
        <v>8</v>
      </c>
      <c r="AC12" s="51">
        <f t="shared" si="14"/>
        <v>1</v>
      </c>
    </row>
    <row r="13" spans="1:29" ht="19.5" customHeight="1">
      <c r="A13" s="52">
        <v>10</v>
      </c>
      <c r="B13" s="6">
        <v>53</v>
      </c>
      <c r="C13" s="10"/>
      <c r="D13" s="11">
        <v>19</v>
      </c>
      <c r="E13" s="12">
        <v>58</v>
      </c>
      <c r="F13" s="6"/>
      <c r="H13" s="49">
        <f t="shared" si="3"/>
        <v>21</v>
      </c>
      <c r="I13" s="49">
        <f t="shared" si="4"/>
        <v>0</v>
      </c>
      <c r="J13" s="49">
        <f t="shared" si="5"/>
        <v>20</v>
      </c>
      <c r="K13" s="49">
        <f t="shared" si="6"/>
        <v>55</v>
      </c>
      <c r="L13" s="49">
        <f t="shared" si="7"/>
        <v>0</v>
      </c>
      <c r="N13" s="64">
        <f>IF('登録'!A14=0,"",'登録'!A14)</f>
        <v>21</v>
      </c>
      <c r="O13" s="14" t="str">
        <f>IF('登録'!B14="","",'登録'!B14)</f>
        <v>岡　　垣</v>
      </c>
      <c r="P13" s="26" t="str">
        <f>オーダー!J14</f>
        <v>高良　優衣①</v>
      </c>
      <c r="Q13" s="8" t="str">
        <f t="shared" si="8"/>
        <v>0:20:55</v>
      </c>
      <c r="R13" s="9">
        <f t="shared" si="9"/>
        <v>18</v>
      </c>
      <c r="S13" s="8" t="str">
        <f t="shared" si="0"/>
        <v> 8:30</v>
      </c>
      <c r="T13" s="98">
        <f t="shared" si="1"/>
      </c>
      <c r="U13" s="65">
        <f t="shared" si="10"/>
        <v>20</v>
      </c>
      <c r="W13" s="49">
        <f>'１区'!Y13</f>
        <v>745</v>
      </c>
      <c r="X13" s="49">
        <f t="shared" si="11"/>
        <v>1255</v>
      </c>
      <c r="Y13" s="49">
        <f t="shared" si="2"/>
        <v>1255</v>
      </c>
      <c r="Z13" s="49">
        <f t="shared" si="12"/>
        <v>510</v>
      </c>
      <c r="AA13" s="49">
        <f>IF(H13=0,"",'１区'!Z13+Z13)</f>
        <v>1255</v>
      </c>
      <c r="AB13" s="50">
        <f t="shared" si="13"/>
        <v>8</v>
      </c>
      <c r="AC13" s="51">
        <f t="shared" si="14"/>
        <v>30</v>
      </c>
    </row>
    <row r="14" spans="1:29" ht="19.5" customHeight="1">
      <c r="A14" s="52">
        <v>11</v>
      </c>
      <c r="B14" s="6">
        <v>60</v>
      </c>
      <c r="C14" s="10"/>
      <c r="D14" s="11">
        <v>20</v>
      </c>
      <c r="E14" s="12">
        <v>1</v>
      </c>
      <c r="F14" s="6"/>
      <c r="H14" s="49">
        <f t="shared" si="3"/>
        <v>23</v>
      </c>
      <c r="I14" s="49">
        <f t="shared" si="4"/>
        <v>0</v>
      </c>
      <c r="J14" s="49">
        <f t="shared" si="5"/>
        <v>20</v>
      </c>
      <c r="K14" s="49">
        <f t="shared" si="6"/>
        <v>34</v>
      </c>
      <c r="L14" s="49">
        <f t="shared" si="7"/>
        <v>0</v>
      </c>
      <c r="N14" s="64">
        <f>IF('登録'!A15=0,"",'登録'!A15)</f>
        <v>23</v>
      </c>
      <c r="O14" s="14" t="str">
        <f>IF('登録'!B15="","",'登録'!B15)</f>
        <v>飯塚第一</v>
      </c>
      <c r="P14" s="26" t="str">
        <f>オーダー!J15</f>
        <v>日高　咲②</v>
      </c>
      <c r="Q14" s="8" t="str">
        <f t="shared" si="8"/>
        <v>0:20:34</v>
      </c>
      <c r="R14" s="9">
        <f t="shared" si="9"/>
        <v>16</v>
      </c>
      <c r="S14" s="8" t="str">
        <f t="shared" si="0"/>
        <v> 7:50</v>
      </c>
      <c r="T14" s="98">
        <f t="shared" si="1"/>
      </c>
      <c r="U14" s="65">
        <f t="shared" si="10"/>
        <v>9</v>
      </c>
      <c r="W14" s="49">
        <f>'１区'!Y14</f>
        <v>764</v>
      </c>
      <c r="X14" s="49">
        <f t="shared" si="11"/>
        <v>1234</v>
      </c>
      <c r="Y14" s="49">
        <f t="shared" si="2"/>
        <v>1234</v>
      </c>
      <c r="Z14" s="49">
        <f t="shared" si="12"/>
        <v>470</v>
      </c>
      <c r="AA14" s="49">
        <f>IF(H14=0,"",'１区'!Z14+Z14)</f>
        <v>1234</v>
      </c>
      <c r="AB14" s="50">
        <f t="shared" si="13"/>
        <v>7</v>
      </c>
      <c r="AC14" s="51">
        <f t="shared" si="14"/>
        <v>50</v>
      </c>
    </row>
    <row r="15" spans="1:29" ht="19.5" customHeight="1">
      <c r="A15" s="52">
        <v>12</v>
      </c>
      <c r="B15" s="6">
        <v>16</v>
      </c>
      <c r="C15" s="10"/>
      <c r="D15" s="11">
        <v>20</v>
      </c>
      <c r="E15" s="12">
        <v>3</v>
      </c>
      <c r="F15" s="6"/>
      <c r="H15" s="49">
        <f t="shared" si="3"/>
        <v>24</v>
      </c>
      <c r="I15" s="49">
        <f t="shared" si="4"/>
        <v>0</v>
      </c>
      <c r="J15" s="49">
        <f t="shared" si="5"/>
        <v>19</v>
      </c>
      <c r="K15" s="49">
        <f t="shared" si="6"/>
        <v>8</v>
      </c>
      <c r="L15" s="49">
        <f t="shared" si="7"/>
        <v>0</v>
      </c>
      <c r="N15" s="64">
        <f>IF('登録'!A16=0,"",'登録'!A16)</f>
        <v>24</v>
      </c>
      <c r="O15" s="14" t="str">
        <f>IF('登録'!B16="","",'登録'!B16)</f>
        <v>飯塚第二</v>
      </c>
      <c r="P15" s="26" t="str">
        <f>オーダー!J16</f>
        <v>河野　歩②</v>
      </c>
      <c r="Q15" s="8" t="str">
        <f t="shared" si="8"/>
        <v>0:19:08</v>
      </c>
      <c r="R15" s="9">
        <f t="shared" si="9"/>
        <v>4</v>
      </c>
      <c r="S15" s="8" t="str">
        <f t="shared" si="0"/>
        <v> 7:34</v>
      </c>
      <c r="T15" s="98">
        <f t="shared" si="1"/>
      </c>
      <c r="U15" s="65">
        <f t="shared" si="10"/>
        <v>2</v>
      </c>
      <c r="W15" s="49">
        <f>'１区'!Y15</f>
        <v>694</v>
      </c>
      <c r="X15" s="49">
        <f t="shared" si="11"/>
        <v>1148</v>
      </c>
      <c r="Y15" s="49">
        <f t="shared" si="2"/>
        <v>1148</v>
      </c>
      <c r="Z15" s="49">
        <f t="shared" si="12"/>
        <v>454</v>
      </c>
      <c r="AA15" s="49">
        <f>IF(H15=0,"",'１区'!Z15+Z15)</f>
        <v>1148</v>
      </c>
      <c r="AB15" s="50">
        <f t="shared" si="13"/>
        <v>7</v>
      </c>
      <c r="AC15" s="51">
        <f t="shared" si="14"/>
        <v>34</v>
      </c>
    </row>
    <row r="16" spans="1:29" ht="19.5" customHeight="1">
      <c r="A16" s="52">
        <v>13</v>
      </c>
      <c r="B16" s="6">
        <v>17</v>
      </c>
      <c r="C16" s="10"/>
      <c r="D16" s="11">
        <v>20</v>
      </c>
      <c r="E16" s="12">
        <v>3</v>
      </c>
      <c r="F16" s="6">
        <v>1</v>
      </c>
      <c r="H16" s="49">
        <f t="shared" si="3"/>
        <v>26</v>
      </c>
      <c r="I16" s="49">
        <f t="shared" si="4"/>
        <v>0</v>
      </c>
      <c r="J16" s="49">
        <f t="shared" si="5"/>
        <v>20</v>
      </c>
      <c r="K16" s="49">
        <f t="shared" si="6"/>
        <v>42</v>
      </c>
      <c r="L16" s="49">
        <f t="shared" si="7"/>
        <v>0</v>
      </c>
      <c r="N16" s="64">
        <f>IF('登録'!A17=0,"",'登録'!A17)</f>
        <v>26</v>
      </c>
      <c r="O16" s="14" t="str">
        <f>IF('登録'!B17="","",'登録'!B17)</f>
        <v>菰　　田</v>
      </c>
      <c r="P16" s="26" t="str">
        <f>オーダー!J17</f>
        <v>田子森有里②</v>
      </c>
      <c r="Q16" s="8" t="str">
        <f t="shared" si="8"/>
        <v>0:20:42</v>
      </c>
      <c r="R16" s="9">
        <f t="shared" si="9"/>
        <v>17</v>
      </c>
      <c r="S16" s="8" t="str">
        <f t="shared" si="0"/>
        <v> 7:53</v>
      </c>
      <c r="T16" s="98">
        <f t="shared" si="1"/>
      </c>
      <c r="U16" s="65">
        <f t="shared" si="10"/>
        <v>10</v>
      </c>
      <c r="W16" s="49">
        <f>'１区'!Y16</f>
        <v>769</v>
      </c>
      <c r="X16" s="49">
        <f t="shared" si="11"/>
        <v>1242</v>
      </c>
      <c r="Y16" s="49">
        <f t="shared" si="2"/>
        <v>1242</v>
      </c>
      <c r="Z16" s="49">
        <f t="shared" si="12"/>
        <v>473</v>
      </c>
      <c r="AA16" s="49">
        <f>IF(H16=0,"",'１区'!Z16+Z16)</f>
        <v>1242</v>
      </c>
      <c r="AB16" s="50">
        <f t="shared" si="13"/>
        <v>7</v>
      </c>
      <c r="AC16" s="51">
        <f t="shared" si="14"/>
        <v>53</v>
      </c>
    </row>
    <row r="17" spans="1:29" ht="19.5" customHeight="1">
      <c r="A17" s="52">
        <v>14</v>
      </c>
      <c r="B17" s="6">
        <v>1</v>
      </c>
      <c r="C17" s="10"/>
      <c r="D17" s="11">
        <v>20</v>
      </c>
      <c r="E17" s="12">
        <v>5</v>
      </c>
      <c r="F17" s="6"/>
      <c r="H17" s="49">
        <f t="shared" si="3"/>
        <v>27</v>
      </c>
      <c r="I17" s="49">
        <f t="shared" si="4"/>
        <v>0</v>
      </c>
      <c r="J17" s="49">
        <f t="shared" si="5"/>
        <v>18</v>
      </c>
      <c r="K17" s="49">
        <f t="shared" si="6"/>
        <v>51</v>
      </c>
      <c r="L17" s="49">
        <f t="shared" si="7"/>
        <v>0</v>
      </c>
      <c r="N17" s="64">
        <f>IF('登録'!A18=0,"",'登録'!A18)</f>
        <v>27</v>
      </c>
      <c r="O17" s="14" t="str">
        <f>IF('登録'!B18="","",'登録'!B18)</f>
        <v>二　　瀬</v>
      </c>
      <c r="P17" s="26" t="str">
        <f>オーダー!J18</f>
        <v>則松　千博②</v>
      </c>
      <c r="Q17" s="8" t="str">
        <f t="shared" si="8"/>
        <v>0:18:51</v>
      </c>
      <c r="R17" s="9">
        <f t="shared" si="9"/>
        <v>3</v>
      </c>
      <c r="S17" s="8" t="str">
        <f t="shared" si="0"/>
        <v> 7:43</v>
      </c>
      <c r="T17" s="98">
        <f t="shared" si="1"/>
      </c>
      <c r="U17" s="65">
        <f t="shared" si="10"/>
        <v>5</v>
      </c>
      <c r="W17" s="49">
        <f>'１区'!Y17</f>
        <v>668</v>
      </c>
      <c r="X17" s="49">
        <f t="shared" si="11"/>
        <v>1131</v>
      </c>
      <c r="Y17" s="49">
        <f t="shared" si="2"/>
        <v>1131</v>
      </c>
      <c r="Z17" s="49">
        <f t="shared" si="12"/>
        <v>463</v>
      </c>
      <c r="AA17" s="49">
        <f>IF(H17=0,"",'１区'!Z17+Z17)</f>
        <v>1131</v>
      </c>
      <c r="AB17" s="50">
        <f t="shared" si="13"/>
        <v>7</v>
      </c>
      <c r="AC17" s="51">
        <f t="shared" si="14"/>
        <v>43</v>
      </c>
    </row>
    <row r="18" spans="1:29" ht="19.5" customHeight="1">
      <c r="A18" s="52">
        <v>15</v>
      </c>
      <c r="B18" s="6">
        <v>19</v>
      </c>
      <c r="C18" s="10"/>
      <c r="D18" s="11">
        <v>20</v>
      </c>
      <c r="E18" s="12">
        <v>15</v>
      </c>
      <c r="F18" s="6"/>
      <c r="H18" s="49">
        <f t="shared" si="3"/>
        <v>28</v>
      </c>
      <c r="I18" s="49">
        <f t="shared" si="4"/>
        <v>0</v>
      </c>
      <c r="J18" s="49">
        <f t="shared" si="5"/>
        <v>19</v>
      </c>
      <c r="K18" s="49">
        <f t="shared" si="6"/>
        <v>52</v>
      </c>
      <c r="L18" s="49">
        <f t="shared" si="7"/>
        <v>0</v>
      </c>
      <c r="N18" s="64">
        <f>IF('登録'!A19=0,"",'登録'!A19)</f>
        <v>28</v>
      </c>
      <c r="O18" s="14" t="str">
        <f>IF('登録'!B19="","",'登録'!B19)</f>
        <v>幸　　袋</v>
      </c>
      <c r="P18" s="26" t="str">
        <f>オーダー!J19</f>
        <v>野見山萌子②</v>
      </c>
      <c r="Q18" s="8" t="str">
        <f t="shared" si="8"/>
        <v>0:19:52</v>
      </c>
      <c r="R18" s="9">
        <f t="shared" si="9"/>
        <v>9</v>
      </c>
      <c r="S18" s="8" t="str">
        <f t="shared" si="0"/>
        <v> 7:57</v>
      </c>
      <c r="T18" s="98">
        <f t="shared" si="1"/>
      </c>
      <c r="U18" s="65">
        <f t="shared" si="10"/>
        <v>12</v>
      </c>
      <c r="W18" s="49">
        <f>'１区'!Y18</f>
        <v>715</v>
      </c>
      <c r="X18" s="49">
        <f t="shared" si="11"/>
        <v>1192</v>
      </c>
      <c r="Y18" s="49">
        <f t="shared" si="2"/>
        <v>1192</v>
      </c>
      <c r="Z18" s="49">
        <f t="shared" si="12"/>
        <v>477</v>
      </c>
      <c r="AA18" s="49">
        <f>IF(H18=0,"",'１区'!Z18+Z18)</f>
        <v>1192</v>
      </c>
      <c r="AB18" s="50">
        <f t="shared" si="13"/>
        <v>7</v>
      </c>
      <c r="AC18" s="51">
        <f t="shared" si="14"/>
        <v>57</v>
      </c>
    </row>
    <row r="19" spans="1:29" ht="19.5" customHeight="1">
      <c r="A19" s="52">
        <v>16</v>
      </c>
      <c r="B19" s="6">
        <v>23</v>
      </c>
      <c r="C19" s="10"/>
      <c r="D19" s="11">
        <v>20</v>
      </c>
      <c r="E19" s="12">
        <v>34</v>
      </c>
      <c r="F19" s="6"/>
      <c r="H19" s="49">
        <f t="shared" si="3"/>
        <v>35</v>
      </c>
      <c r="I19" s="49">
        <f t="shared" si="4"/>
        <v>0</v>
      </c>
      <c r="J19" s="49">
        <f t="shared" si="5"/>
        <v>19</v>
      </c>
      <c r="K19" s="49">
        <f t="shared" si="6"/>
        <v>42</v>
      </c>
      <c r="L19" s="49">
        <f t="shared" si="7"/>
        <v>0</v>
      </c>
      <c r="N19" s="64">
        <f>IF('登録'!A20=0,"",'登録'!A20)</f>
        <v>35</v>
      </c>
      <c r="O19" s="14" t="str">
        <f>IF('登録'!B20="","",'登録'!B20)</f>
        <v>碓　　井</v>
      </c>
      <c r="P19" s="26" t="str">
        <f>オーダー!J20</f>
        <v>間　美早紀①</v>
      </c>
      <c r="Q19" s="8" t="str">
        <f t="shared" si="8"/>
        <v>0:19:42</v>
      </c>
      <c r="R19" s="9">
        <f t="shared" si="9"/>
        <v>7</v>
      </c>
      <c r="S19" s="8" t="str">
        <f t="shared" si="0"/>
        <v> 7:49</v>
      </c>
      <c r="T19" s="98">
        <f t="shared" si="1"/>
      </c>
      <c r="U19" s="65">
        <f t="shared" si="10"/>
        <v>8</v>
      </c>
      <c r="W19" s="49">
        <f>'１区'!Y19</f>
        <v>713</v>
      </c>
      <c r="X19" s="49">
        <f t="shared" si="11"/>
        <v>1182</v>
      </c>
      <c r="Y19" s="49">
        <f t="shared" si="2"/>
        <v>1182</v>
      </c>
      <c r="Z19" s="49">
        <f t="shared" si="12"/>
        <v>469</v>
      </c>
      <c r="AA19" s="49">
        <f>IF(H19=0,"",'１区'!Z19+Z19)</f>
        <v>1182</v>
      </c>
      <c r="AB19" s="50">
        <f t="shared" si="13"/>
        <v>7</v>
      </c>
      <c r="AC19" s="51">
        <f t="shared" si="14"/>
        <v>49</v>
      </c>
    </row>
    <row r="20" spans="1:29" ht="19.5" customHeight="1">
      <c r="A20" s="52">
        <v>17</v>
      </c>
      <c r="B20" s="6">
        <v>26</v>
      </c>
      <c r="C20" s="10"/>
      <c r="D20" s="11">
        <v>20</v>
      </c>
      <c r="E20" s="12">
        <v>42</v>
      </c>
      <c r="F20" s="6"/>
      <c r="H20" s="49">
        <f t="shared" si="3"/>
        <v>37</v>
      </c>
      <c r="I20" s="49">
        <f t="shared" si="4"/>
        <v>0</v>
      </c>
      <c r="J20" s="49">
        <f t="shared" si="5"/>
        <v>19</v>
      </c>
      <c r="K20" s="49">
        <f t="shared" si="6"/>
        <v>51</v>
      </c>
      <c r="L20" s="49">
        <f t="shared" si="7"/>
        <v>0</v>
      </c>
      <c r="N20" s="64">
        <f>IF('登録'!A21=0,"",'登録'!A21)</f>
        <v>37</v>
      </c>
      <c r="O20" s="14" t="str">
        <f>IF('登録'!B21="","",'登録'!B21)</f>
        <v>桂　　川</v>
      </c>
      <c r="P20" s="26" t="str">
        <f>オーダー!J21</f>
        <v>加来美紗樹①</v>
      </c>
      <c r="Q20" s="8" t="str">
        <f t="shared" si="8"/>
        <v>0:19:51</v>
      </c>
      <c r="R20" s="9">
        <f t="shared" si="9"/>
        <v>8</v>
      </c>
      <c r="S20" s="8" t="str">
        <f t="shared" si="0"/>
        <v> 7:58</v>
      </c>
      <c r="T20" s="98">
        <f t="shared" si="1"/>
      </c>
      <c r="U20" s="65">
        <f t="shared" si="10"/>
        <v>13</v>
      </c>
      <c r="W20" s="49">
        <f>'１区'!Y20</f>
        <v>713</v>
      </c>
      <c r="X20" s="49">
        <f t="shared" si="11"/>
        <v>1191</v>
      </c>
      <c r="Y20" s="49">
        <f t="shared" si="2"/>
        <v>1191</v>
      </c>
      <c r="Z20" s="49">
        <f t="shared" si="12"/>
        <v>478</v>
      </c>
      <c r="AA20" s="49">
        <f>IF(H20=0,"",'１区'!Z20+Z20)</f>
        <v>1191</v>
      </c>
      <c r="AB20" s="50">
        <f t="shared" si="13"/>
        <v>7</v>
      </c>
      <c r="AC20" s="51">
        <f t="shared" si="14"/>
        <v>58</v>
      </c>
    </row>
    <row r="21" spans="1:29" ht="19.5" customHeight="1">
      <c r="A21" s="52">
        <v>18</v>
      </c>
      <c r="B21" s="6">
        <v>21</v>
      </c>
      <c r="C21" s="10"/>
      <c r="D21" s="11">
        <v>20</v>
      </c>
      <c r="E21" s="12">
        <v>55</v>
      </c>
      <c r="F21" s="6"/>
      <c r="H21" s="49">
        <f t="shared" si="3"/>
        <v>38</v>
      </c>
      <c r="I21" s="49">
        <f t="shared" si="4"/>
        <v>0</v>
      </c>
      <c r="J21" s="49">
        <f t="shared" si="5"/>
        <v>19</v>
      </c>
      <c r="K21" s="49">
        <f t="shared" si="6"/>
        <v>29</v>
      </c>
      <c r="L21" s="49">
        <f t="shared" si="7"/>
        <v>0</v>
      </c>
      <c r="N21" s="64">
        <f>IF('登録'!A22=0,"",'登録'!A22)</f>
        <v>38</v>
      </c>
      <c r="O21" s="14" t="str">
        <f>IF('登録'!B22="","",'登録'!B22)</f>
        <v>穂波東</v>
      </c>
      <c r="P21" s="26" t="str">
        <f>オーダー!J22</f>
        <v>半田　典子①</v>
      </c>
      <c r="Q21" s="8" t="str">
        <f t="shared" si="8"/>
        <v>0:19:29</v>
      </c>
      <c r="R21" s="9">
        <f t="shared" si="9"/>
        <v>6</v>
      </c>
      <c r="S21" s="8" t="str">
        <f t="shared" si="0"/>
        <v> 7:53</v>
      </c>
      <c r="T21" s="98">
        <f t="shared" si="1"/>
      </c>
      <c r="U21" s="65">
        <f t="shared" si="10"/>
        <v>10</v>
      </c>
      <c r="W21" s="49">
        <f>'１区'!Y21</f>
        <v>696</v>
      </c>
      <c r="X21" s="49">
        <f t="shared" si="11"/>
        <v>1169</v>
      </c>
      <c r="Y21" s="49">
        <f t="shared" si="2"/>
        <v>1169</v>
      </c>
      <c r="Z21" s="49">
        <f t="shared" si="12"/>
        <v>473</v>
      </c>
      <c r="AA21" s="49">
        <f>IF(H21=0,"",'１区'!Z21+Z21)</f>
        <v>1169</v>
      </c>
      <c r="AB21" s="50">
        <f t="shared" si="13"/>
        <v>7</v>
      </c>
      <c r="AC21" s="51">
        <f t="shared" si="14"/>
        <v>53</v>
      </c>
    </row>
    <row r="22" spans="1:29" ht="19.5" customHeight="1">
      <c r="A22" s="52">
        <v>19</v>
      </c>
      <c r="B22" s="6">
        <v>3</v>
      </c>
      <c r="C22" s="10"/>
      <c r="D22" s="11">
        <v>21</v>
      </c>
      <c r="E22" s="12">
        <v>16</v>
      </c>
      <c r="F22" s="6"/>
      <c r="H22" s="49">
        <f t="shared" si="3"/>
        <v>60</v>
      </c>
      <c r="I22" s="49">
        <f t="shared" si="4"/>
        <v>0</v>
      </c>
      <c r="J22" s="49">
        <f t="shared" si="5"/>
        <v>20</v>
      </c>
      <c r="K22" s="49">
        <f t="shared" si="6"/>
        <v>1</v>
      </c>
      <c r="L22" s="49">
        <f t="shared" si="7"/>
        <v>0</v>
      </c>
      <c r="N22" s="64">
        <f>IF('登録'!A23=0,"",'登録'!A23)</f>
        <v>60</v>
      </c>
      <c r="O22" s="14" t="str">
        <f>IF('登録'!B23="","",'登録'!B23)</f>
        <v>池　尻</v>
      </c>
      <c r="P22" s="26" t="str">
        <f>オーダー!J23</f>
        <v>西村　綾乃①</v>
      </c>
      <c r="Q22" s="8" t="str">
        <f t="shared" si="8"/>
        <v>0:20:01</v>
      </c>
      <c r="R22" s="9">
        <f t="shared" si="9"/>
        <v>11</v>
      </c>
      <c r="S22" s="8" t="str">
        <f t="shared" si="0"/>
        <v> 7:43</v>
      </c>
      <c r="T22" s="98">
        <f t="shared" si="1"/>
      </c>
      <c r="U22" s="65">
        <f t="shared" si="10"/>
        <v>5</v>
      </c>
      <c r="W22" s="49">
        <f>'１区'!Y22</f>
        <v>738</v>
      </c>
      <c r="X22" s="49">
        <f t="shared" si="11"/>
        <v>1201</v>
      </c>
      <c r="Y22" s="49">
        <f t="shared" si="2"/>
        <v>1201</v>
      </c>
      <c r="Z22" s="49">
        <f t="shared" si="12"/>
        <v>463</v>
      </c>
      <c r="AA22" s="49">
        <f>IF(H22=0,"",'１区'!Z22+Z22)</f>
        <v>1201</v>
      </c>
      <c r="AB22" s="50">
        <f t="shared" si="13"/>
        <v>7</v>
      </c>
      <c r="AC22" s="51">
        <f t="shared" si="14"/>
        <v>43</v>
      </c>
    </row>
    <row r="23" spans="1:29" ht="19.5" customHeight="1">
      <c r="A23" s="52">
        <v>20</v>
      </c>
      <c r="B23" s="6">
        <v>9</v>
      </c>
      <c r="C23" s="10"/>
      <c r="D23" s="11">
        <v>21</v>
      </c>
      <c r="E23" s="12">
        <v>29</v>
      </c>
      <c r="F23" s="6"/>
      <c r="H23" s="49">
        <f t="shared" si="3"/>
        <v>53</v>
      </c>
      <c r="I23" s="49">
        <f t="shared" si="4"/>
        <v>0</v>
      </c>
      <c r="J23" s="49">
        <f t="shared" si="5"/>
        <v>19</v>
      </c>
      <c r="K23" s="49">
        <f t="shared" si="6"/>
        <v>58</v>
      </c>
      <c r="L23" s="49">
        <f t="shared" si="7"/>
        <v>0</v>
      </c>
      <c r="N23" s="64">
        <f>IF('登録'!A24=0,"",'登録'!A24)</f>
        <v>53</v>
      </c>
      <c r="O23" s="14" t="str">
        <f>IF('登録'!B24="","",'登録'!B24)</f>
        <v>　赤</v>
      </c>
      <c r="P23" s="26" t="str">
        <f>オーダー!J24</f>
        <v>田中　裕子③</v>
      </c>
      <c r="Q23" s="8" t="str">
        <f t="shared" si="8"/>
        <v>0:19:58</v>
      </c>
      <c r="R23" s="9">
        <f t="shared" si="9"/>
        <v>10</v>
      </c>
      <c r="S23" s="8" t="str">
        <f t="shared" si="0"/>
        <v> 8:01</v>
      </c>
      <c r="T23" s="98">
        <f t="shared" si="1"/>
      </c>
      <c r="U23" s="65">
        <f t="shared" si="10"/>
        <v>14</v>
      </c>
      <c r="W23" s="49">
        <f>'１区'!Y23</f>
        <v>717</v>
      </c>
      <c r="X23" s="49">
        <f t="shared" si="11"/>
        <v>1198</v>
      </c>
      <c r="Y23" s="49">
        <f t="shared" si="2"/>
        <v>1198</v>
      </c>
      <c r="Z23" s="49">
        <f t="shared" si="12"/>
        <v>481</v>
      </c>
      <c r="AA23" s="49">
        <f>IF(H23=0,"",'１区'!Z23+Z23)</f>
        <v>1198</v>
      </c>
      <c r="AB23" s="50">
        <f t="shared" si="13"/>
        <v>8</v>
      </c>
      <c r="AC23" s="51">
        <f t="shared" si="14"/>
        <v>1</v>
      </c>
    </row>
    <row r="24" spans="1:29" ht="19.5" customHeight="1">
      <c r="A24" s="52">
        <v>21</v>
      </c>
      <c r="B24" s="6">
        <v>62</v>
      </c>
      <c r="C24" s="10"/>
      <c r="D24" s="11">
        <v>22</v>
      </c>
      <c r="E24" s="12">
        <v>12</v>
      </c>
      <c r="F24" s="6"/>
      <c r="H24" s="49">
        <f t="shared" si="3"/>
        <v>62</v>
      </c>
      <c r="I24" s="49">
        <f t="shared" si="4"/>
        <v>0</v>
      </c>
      <c r="J24" s="49">
        <f t="shared" si="5"/>
        <v>22</v>
      </c>
      <c r="K24" s="49">
        <f t="shared" si="6"/>
        <v>12</v>
      </c>
      <c r="L24" s="49">
        <f t="shared" si="7"/>
        <v>0</v>
      </c>
      <c r="N24" s="64">
        <f>IF('登録'!A25=0,"",'登録'!A25)</f>
        <v>62</v>
      </c>
      <c r="O24" s="14" t="str">
        <f>IF('登録'!B25="","",'登録'!B25)</f>
        <v>金　田</v>
      </c>
      <c r="P24" s="26" t="str">
        <f>オーダー!J25</f>
        <v>鹿毛　晴香③</v>
      </c>
      <c r="Q24" s="8" t="str">
        <f t="shared" si="8"/>
        <v>0:22:12</v>
      </c>
      <c r="R24" s="9">
        <f t="shared" si="9"/>
        <v>21</v>
      </c>
      <c r="S24" s="8" t="str">
        <f t="shared" si="0"/>
        <v> 8:27</v>
      </c>
      <c r="T24" s="98">
        <f t="shared" si="1"/>
      </c>
      <c r="U24" s="65">
        <f t="shared" si="10"/>
        <v>18</v>
      </c>
      <c r="W24" s="49">
        <f>'１区'!Y24</f>
        <v>825</v>
      </c>
      <c r="X24" s="49">
        <f t="shared" si="11"/>
        <v>1332</v>
      </c>
      <c r="Y24" s="49">
        <f t="shared" si="2"/>
        <v>1332</v>
      </c>
      <c r="Z24" s="49">
        <f t="shared" si="12"/>
        <v>507</v>
      </c>
      <c r="AA24" s="49">
        <f>IF(H24=0,"",'１区'!Z24+Z24)</f>
        <v>1332</v>
      </c>
      <c r="AB24" s="50">
        <f t="shared" si="13"/>
        <v>8</v>
      </c>
      <c r="AC24" s="51">
        <f t="shared" si="14"/>
        <v>27</v>
      </c>
    </row>
    <row r="25" spans="1:29" ht="19.5" customHeight="1">
      <c r="A25" s="52">
        <v>22</v>
      </c>
      <c r="B25" s="6">
        <v>59</v>
      </c>
      <c r="C25" s="10"/>
      <c r="D25" s="11">
        <v>22</v>
      </c>
      <c r="E25" s="12">
        <v>43</v>
      </c>
      <c r="F25" s="6"/>
      <c r="H25" s="49">
        <f t="shared" si="3"/>
        <v>59</v>
      </c>
      <c r="I25" s="49">
        <f t="shared" si="4"/>
        <v>0</v>
      </c>
      <c r="J25" s="49">
        <f t="shared" si="5"/>
        <v>22</v>
      </c>
      <c r="K25" s="49">
        <f t="shared" si="6"/>
        <v>43</v>
      </c>
      <c r="L25" s="49">
        <f t="shared" si="7"/>
        <v>0</v>
      </c>
      <c r="N25" s="64">
        <f>IF('登録'!A26=0,"",'登録'!A26)</f>
        <v>59</v>
      </c>
      <c r="O25" s="14" t="str">
        <f>IF('登録'!B26="","",'登録'!B26)</f>
        <v>鷹　峰</v>
      </c>
      <c r="P25" s="26" t="str">
        <f>オーダー!J26</f>
        <v>野田　遥③</v>
      </c>
      <c r="Q25" s="8" t="str">
        <f t="shared" si="8"/>
        <v>0:22:43</v>
      </c>
      <c r="R25" s="9">
        <f t="shared" si="9"/>
        <v>22</v>
      </c>
      <c r="S25" s="8" t="str">
        <f t="shared" si="0"/>
        <v> 8:55</v>
      </c>
      <c r="T25" s="98">
        <f t="shared" si="1"/>
      </c>
      <c r="U25" s="65">
        <f t="shared" si="10"/>
        <v>22</v>
      </c>
      <c r="W25" s="49">
        <f>'１区'!Y25</f>
        <v>828</v>
      </c>
      <c r="X25" s="49">
        <f t="shared" si="11"/>
        <v>1363</v>
      </c>
      <c r="Y25" s="49">
        <f t="shared" si="2"/>
        <v>1363</v>
      </c>
      <c r="Z25" s="49">
        <f t="shared" si="12"/>
        <v>535</v>
      </c>
      <c r="AA25" s="49">
        <f>IF(H25=0,"",'１区'!Z25+Z25)</f>
        <v>1363</v>
      </c>
      <c r="AB25" s="50">
        <f t="shared" si="13"/>
        <v>8</v>
      </c>
      <c r="AC25" s="51">
        <f t="shared" si="14"/>
        <v>55</v>
      </c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23</v>
      </c>
      <c r="M30" s="54"/>
      <c r="N30" s="66"/>
      <c r="O30" s="5"/>
      <c r="P30" s="5"/>
      <c r="Q30" s="5"/>
      <c r="R30" s="5"/>
      <c r="S30" s="5"/>
      <c r="T30" s="7" t="s">
        <v>44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58" t="s">
        <v>19</v>
      </c>
      <c r="O31" s="159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直方第二</v>
      </c>
      <c r="P32" s="69" t="str">
        <f>INDEX(P4:P28,MATCH(1,$U$4:$U$28,0),1)</f>
        <v>小田　　葵②</v>
      </c>
      <c r="Q32" s="69"/>
      <c r="R32" s="69"/>
      <c r="S32" s="69" t="str">
        <f>INDEX(S4:S28,MATCH(1,$U$4:$U$28,0),1)</f>
        <v> 7:28</v>
      </c>
      <c r="T32" s="100">
        <f>INDEX(T4:T28,MATCH(1,$U$4:$U$28,0),1)</f>
      </c>
      <c r="U32" s="70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4">
      <selection activeCell="E4" sqref="E4"/>
    </sheetView>
  </sheetViews>
  <sheetFormatPr defaultColWidth="8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0.69921875" style="48" customWidth="1"/>
    <col min="17" max="17" width="5.69921875" style="53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8984375" style="90" customWidth="1"/>
    <col min="29" max="29" width="2.8984375" style="54" customWidth="1"/>
    <col min="30" max="16384" width="5.69921875" style="48" customWidth="1"/>
  </cols>
  <sheetData>
    <row r="1" spans="14:29" s="46" customFormat="1" ht="12">
      <c r="N1" s="55" t="s">
        <v>4</v>
      </c>
      <c r="O1" s="56"/>
      <c r="P1" s="56"/>
      <c r="Q1" s="57"/>
      <c r="R1" s="58" t="s">
        <v>63</v>
      </c>
      <c r="S1" s="59" t="str">
        <f>RIGHT("  "&amp;TEXT(AB1,"##"),2)&amp;":"&amp;RIGHT(TEXT(AC1+100,"##"),2)</f>
        <v> 7:23</v>
      </c>
      <c r="T1" s="60"/>
      <c r="U1" s="61"/>
      <c r="W1" s="47"/>
      <c r="X1" s="47"/>
      <c r="Y1" s="47"/>
      <c r="Z1" s="49">
        <f>AB1*60+AC1</f>
        <v>443</v>
      </c>
      <c r="AA1" s="47"/>
      <c r="AB1" s="50">
        <f>'最初に'!F20</f>
        <v>7</v>
      </c>
      <c r="AC1" s="51">
        <f>'最初に'!H20</f>
        <v>23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64</v>
      </c>
      <c r="B3" s="52" t="s">
        <v>65</v>
      </c>
      <c r="C3" s="160" t="s">
        <v>31</v>
      </c>
      <c r="D3" s="161"/>
      <c r="E3" s="162"/>
      <c r="F3" s="52" t="s">
        <v>83</v>
      </c>
      <c r="H3" s="49" t="s">
        <v>2</v>
      </c>
      <c r="I3" s="163" t="s">
        <v>3</v>
      </c>
      <c r="J3" s="163"/>
      <c r="K3" s="163"/>
      <c r="L3" s="49"/>
      <c r="N3" s="74"/>
      <c r="O3" s="59"/>
      <c r="P3" s="75"/>
      <c r="Q3" s="164" t="s">
        <v>67</v>
      </c>
      <c r="R3" s="149"/>
      <c r="S3" s="164" t="s">
        <v>68</v>
      </c>
      <c r="T3" s="150"/>
      <c r="U3" s="151"/>
      <c r="W3" s="49" t="s">
        <v>69</v>
      </c>
      <c r="X3" s="49" t="s">
        <v>70</v>
      </c>
      <c r="Y3" s="49" t="s">
        <v>1</v>
      </c>
      <c r="Z3" s="49" t="s">
        <v>20</v>
      </c>
      <c r="AA3" s="49" t="s">
        <v>21</v>
      </c>
      <c r="AB3" s="163" t="s">
        <v>22</v>
      </c>
      <c r="AC3" s="163"/>
    </row>
    <row r="4" spans="1:29" ht="19.5" customHeight="1">
      <c r="A4" s="52">
        <v>1</v>
      </c>
      <c r="B4" s="6">
        <v>2</v>
      </c>
      <c r="C4" s="10"/>
      <c r="D4" s="11">
        <v>26</v>
      </c>
      <c r="E4" s="12">
        <v>5</v>
      </c>
      <c r="F4" s="6"/>
      <c r="H4" s="49">
        <f>N4</f>
        <v>1</v>
      </c>
      <c r="I4" s="49">
        <f>INDEX(C$4:C$28,MATCH($H4,$B$4:$B$28,0),1)</f>
        <v>0</v>
      </c>
      <c r="J4" s="49">
        <f>INDEX(D$4:D$28,MATCH($H4,$B$4:$B$28,0),1)</f>
        <v>28</v>
      </c>
      <c r="K4" s="49">
        <f>INDEX(E$4:E$28,MATCH($H4,$B$4:$B$28,0),1)</f>
        <v>28</v>
      </c>
      <c r="L4" s="49">
        <f>INDEX(F$4:F$28,MATCH($H4,$B$4:$B$28,0),1)</f>
        <v>0</v>
      </c>
      <c r="N4" s="64">
        <f>IF('登録'!A5=0,"",'登録'!A5)</f>
        <v>1</v>
      </c>
      <c r="O4" s="14" t="str">
        <f>IF('登録'!B5="","",'登録'!B5)</f>
        <v>直方第一</v>
      </c>
      <c r="P4" s="26" t="str">
        <f>オーダー!K5</f>
        <v>鶴園美寿々②</v>
      </c>
      <c r="Q4" s="8" t="str">
        <f aca="true" t="shared" si="0" ref="Q4:Q25">TEXT(TIME(,,AA4),"H:MM:SS")</f>
        <v>0:28:28</v>
      </c>
      <c r="R4" s="9">
        <f>RANK(AA4,AA$4:AA$28,1)+L4</f>
        <v>13</v>
      </c>
      <c r="S4" s="8" t="str">
        <f aca="true" t="shared" si="1" ref="S4:S25">RIGHT("  "&amp;TEXT(AB4,"##"),2)&amp;":"&amp;RIGHT(TEXT(AC4+100,"##"),2)</f>
        <v> 8:23</v>
      </c>
      <c r="T4" s="98">
        <f aca="true" t="shared" si="2" ref="T4:T25">IF(Z4&gt;Z$1,"",IF(Z4&lt;Z$1,"新","タイ"))</f>
      </c>
      <c r="U4" s="65">
        <f aca="true" t="shared" si="3" ref="U4:U25">RANK(Z4,Z$4:Z$28,1)</f>
        <v>15</v>
      </c>
      <c r="W4" s="49">
        <f>'２区'!Y4</f>
        <v>1205</v>
      </c>
      <c r="X4" s="49">
        <f>I4*3600+J4*60+K4</f>
        <v>1708</v>
      </c>
      <c r="Y4" s="49">
        <f aca="true" t="shared" si="4" ref="Y4:Y25">IF(X4&lt;$X$30,X4,$X$30)</f>
        <v>1708</v>
      </c>
      <c r="Z4" s="49">
        <f>IF(H4=0,"",X4-W4)</f>
        <v>503</v>
      </c>
      <c r="AA4" s="49">
        <f>IF(H4=0,"",'２区'!AA4+Z4)</f>
        <v>1708</v>
      </c>
      <c r="AB4" s="50">
        <f>INT(Z4/60)</f>
        <v>8</v>
      </c>
      <c r="AC4" s="51">
        <f>Z4-AB4*60</f>
        <v>23</v>
      </c>
    </row>
    <row r="5" spans="1:29" ht="19.5" customHeight="1">
      <c r="A5" s="52">
        <v>2</v>
      </c>
      <c r="B5" s="6">
        <v>18</v>
      </c>
      <c r="C5" s="10"/>
      <c r="D5" s="11">
        <v>26</v>
      </c>
      <c r="E5" s="12">
        <v>20</v>
      </c>
      <c r="F5" s="6"/>
      <c r="H5" s="49">
        <f aca="true" t="shared" si="5" ref="H5:H25">N5</f>
        <v>2</v>
      </c>
      <c r="I5" s="49">
        <f aca="true" t="shared" si="6" ref="I5:I25">INDEX(C$4:C$28,MATCH($H5,$B$4:$B$28,0),1)</f>
        <v>0</v>
      </c>
      <c r="J5" s="49">
        <f aca="true" t="shared" si="7" ref="J5:J25">INDEX(D$4:D$28,MATCH($H5,$B$4:$B$28,0),1)</f>
        <v>26</v>
      </c>
      <c r="K5" s="49">
        <f aca="true" t="shared" si="8" ref="K5:K25">INDEX(E$4:E$28,MATCH($H5,$B$4:$B$28,0),1)</f>
        <v>5</v>
      </c>
      <c r="L5" s="49">
        <f aca="true" t="shared" si="9" ref="L5:L25">INDEX(F$4:F$28,MATCH($H5,$B$4:$B$28,0),1)</f>
        <v>0</v>
      </c>
      <c r="N5" s="64">
        <f>IF('登録'!A6=0,"",'登録'!A6)</f>
        <v>2</v>
      </c>
      <c r="O5" s="14" t="str">
        <f>IF('登録'!B6="","",'登録'!B6)</f>
        <v>直方第二</v>
      </c>
      <c r="P5" s="26" t="str">
        <f>オーダー!K6</f>
        <v>高木　柚美②</v>
      </c>
      <c r="Q5" s="8" t="str">
        <f t="shared" si="0"/>
        <v>0:26:05</v>
      </c>
      <c r="R5" s="9">
        <f aca="true" t="shared" si="10" ref="R5:R25">RANK(AA5,AA$4:AA$28,1)+L5</f>
        <v>1</v>
      </c>
      <c r="S5" s="8" t="str">
        <f t="shared" si="1"/>
        <v> 7:27</v>
      </c>
      <c r="T5" s="98">
        <f t="shared" si="2"/>
      </c>
      <c r="U5" s="65">
        <f t="shared" si="3"/>
        <v>1</v>
      </c>
      <c r="W5" s="49">
        <f>'２区'!Y5</f>
        <v>1118</v>
      </c>
      <c r="X5" s="49">
        <f aca="true" t="shared" si="11" ref="X5:X25">I5*3600+J5*60+K5</f>
        <v>1565</v>
      </c>
      <c r="Y5" s="49">
        <f t="shared" si="4"/>
        <v>1565</v>
      </c>
      <c r="Z5" s="49">
        <f aca="true" t="shared" si="12" ref="Z5:Z25">IF(H5=0,"",X5-W5)</f>
        <v>447</v>
      </c>
      <c r="AA5" s="49">
        <f>IF(H5=0,"",'２区'!AA5+Z5)</f>
        <v>1565</v>
      </c>
      <c r="AB5" s="50">
        <f aca="true" t="shared" si="13" ref="AB5:AB25">INT(Z5/60)</f>
        <v>7</v>
      </c>
      <c r="AC5" s="51">
        <f aca="true" t="shared" si="14" ref="AC5:AC25">Z5-AB5*60</f>
        <v>27</v>
      </c>
    </row>
    <row r="6" spans="1:29" ht="19.5" customHeight="1">
      <c r="A6" s="52">
        <v>3</v>
      </c>
      <c r="B6" s="6">
        <v>27</v>
      </c>
      <c r="C6" s="10"/>
      <c r="D6" s="11">
        <v>26</v>
      </c>
      <c r="E6" s="12">
        <v>32</v>
      </c>
      <c r="F6" s="6"/>
      <c r="H6" s="49">
        <f t="shared" si="5"/>
        <v>3</v>
      </c>
      <c r="I6" s="49">
        <f t="shared" si="6"/>
        <v>0</v>
      </c>
      <c r="J6" s="49">
        <f t="shared" si="7"/>
        <v>29</v>
      </c>
      <c r="K6" s="49">
        <f t="shared" si="8"/>
        <v>17</v>
      </c>
      <c r="L6" s="49">
        <f t="shared" si="9"/>
        <v>0</v>
      </c>
      <c r="N6" s="64">
        <f>IF('登録'!A7=0,"",'登録'!A7)</f>
        <v>3</v>
      </c>
      <c r="O6" s="14" t="str">
        <f>IF('登録'!B7="","",'登録'!B7)</f>
        <v>直方第三</v>
      </c>
      <c r="P6" s="26" t="str">
        <f>オーダー!K7</f>
        <v>石村　愛里①</v>
      </c>
      <c r="Q6" s="8" t="str">
        <f t="shared" si="0"/>
        <v>0:29:17</v>
      </c>
      <c r="R6" s="9">
        <f t="shared" si="10"/>
        <v>18</v>
      </c>
      <c r="S6" s="8" t="str">
        <f t="shared" si="1"/>
        <v> 8:01</v>
      </c>
      <c r="T6" s="98">
        <f t="shared" si="2"/>
      </c>
      <c r="U6" s="65">
        <f t="shared" si="3"/>
        <v>7</v>
      </c>
      <c r="W6" s="49">
        <f>'２区'!Y6</f>
        <v>1276</v>
      </c>
      <c r="X6" s="49">
        <f t="shared" si="11"/>
        <v>1757</v>
      </c>
      <c r="Y6" s="49">
        <f t="shared" si="4"/>
        <v>1757</v>
      </c>
      <c r="Z6" s="49">
        <f t="shared" si="12"/>
        <v>481</v>
      </c>
      <c r="AA6" s="49">
        <f>IF(H6=0,"",'２区'!AA6+Z6)</f>
        <v>1757</v>
      </c>
      <c r="AB6" s="50">
        <f t="shared" si="13"/>
        <v>8</v>
      </c>
      <c r="AC6" s="51">
        <f t="shared" si="14"/>
        <v>1</v>
      </c>
    </row>
    <row r="7" spans="1:29" ht="19.5" customHeight="1">
      <c r="A7" s="52">
        <v>4</v>
      </c>
      <c r="B7" s="6">
        <v>24</v>
      </c>
      <c r="C7" s="10"/>
      <c r="D7" s="11">
        <v>26</v>
      </c>
      <c r="E7" s="12">
        <v>59</v>
      </c>
      <c r="F7" s="6"/>
      <c r="H7" s="49">
        <f t="shared" si="5"/>
        <v>9</v>
      </c>
      <c r="I7" s="49">
        <f t="shared" si="6"/>
        <v>0</v>
      </c>
      <c r="J7" s="49">
        <f t="shared" si="7"/>
        <v>30</v>
      </c>
      <c r="K7" s="49">
        <f t="shared" si="8"/>
        <v>50</v>
      </c>
      <c r="L7" s="49">
        <f t="shared" si="9"/>
        <v>0</v>
      </c>
      <c r="N7" s="64">
        <f>IF('登録'!A8=0,"",'登録'!A8)</f>
        <v>9</v>
      </c>
      <c r="O7" s="14" t="str">
        <f>IF('登録'!B8="","",'登録'!B8)</f>
        <v>鞍手北</v>
      </c>
      <c r="P7" s="26" t="str">
        <f>オーダー!K8</f>
        <v>武内美沙紀①</v>
      </c>
      <c r="Q7" s="8" t="str">
        <f t="shared" si="0"/>
        <v>0:30:50</v>
      </c>
      <c r="R7" s="9">
        <f t="shared" si="10"/>
        <v>20</v>
      </c>
      <c r="S7" s="8" t="str">
        <f t="shared" si="1"/>
        <v> 9:21</v>
      </c>
      <c r="T7" s="98">
        <f t="shared" si="2"/>
      </c>
      <c r="U7" s="65">
        <f t="shared" si="3"/>
        <v>21</v>
      </c>
      <c r="W7" s="49">
        <f>'２区'!Y7</f>
        <v>1289</v>
      </c>
      <c r="X7" s="49">
        <f t="shared" si="11"/>
        <v>1850</v>
      </c>
      <c r="Y7" s="49">
        <f t="shared" si="4"/>
        <v>1850</v>
      </c>
      <c r="Z7" s="49">
        <f t="shared" si="12"/>
        <v>561</v>
      </c>
      <c r="AA7" s="49">
        <f>IF(H7=0,"",'２区'!AA7+Z7)</f>
        <v>1850</v>
      </c>
      <c r="AB7" s="50">
        <f t="shared" si="13"/>
        <v>9</v>
      </c>
      <c r="AC7" s="51">
        <f t="shared" si="14"/>
        <v>21</v>
      </c>
    </row>
    <row r="8" spans="1:29" ht="19.5" customHeight="1">
      <c r="A8" s="52">
        <v>5</v>
      </c>
      <c r="B8" s="6">
        <v>11</v>
      </c>
      <c r="C8" s="10"/>
      <c r="D8" s="11">
        <v>27</v>
      </c>
      <c r="E8" s="12">
        <v>12</v>
      </c>
      <c r="F8" s="6"/>
      <c r="H8" s="49">
        <f t="shared" si="5"/>
        <v>11</v>
      </c>
      <c r="I8" s="49">
        <f t="shared" si="6"/>
        <v>0</v>
      </c>
      <c r="J8" s="49">
        <f t="shared" si="7"/>
        <v>27</v>
      </c>
      <c r="K8" s="49">
        <f t="shared" si="8"/>
        <v>12</v>
      </c>
      <c r="L8" s="49">
        <f t="shared" si="9"/>
        <v>0</v>
      </c>
      <c r="N8" s="64">
        <f>IF('登録'!A9=0,"",'登録'!A9)</f>
        <v>11</v>
      </c>
      <c r="O8" s="14" t="str">
        <f>IF('登録'!B9="","",'登録'!B9)</f>
        <v>若　　宮</v>
      </c>
      <c r="P8" s="26" t="str">
        <f>オーダー!K9</f>
        <v>真隅　菜々②</v>
      </c>
      <c r="Q8" s="8" t="str">
        <f t="shared" si="0"/>
        <v>0:27:12</v>
      </c>
      <c r="R8" s="9">
        <f t="shared" si="10"/>
        <v>5</v>
      </c>
      <c r="S8" s="8" t="str">
        <f t="shared" si="1"/>
        <v> 7:47</v>
      </c>
      <c r="T8" s="98">
        <f t="shared" si="2"/>
      </c>
      <c r="U8" s="65">
        <f t="shared" si="3"/>
        <v>4</v>
      </c>
      <c r="W8" s="49">
        <f>'２区'!Y8</f>
        <v>1165</v>
      </c>
      <c r="X8" s="49">
        <f t="shared" si="11"/>
        <v>1632</v>
      </c>
      <c r="Y8" s="49">
        <f t="shared" si="4"/>
        <v>1632</v>
      </c>
      <c r="Z8" s="49">
        <f t="shared" si="12"/>
        <v>467</v>
      </c>
      <c r="AA8" s="49">
        <f>IF(H8=0,"",'２区'!AA8+Z8)</f>
        <v>1632</v>
      </c>
      <c r="AB8" s="50">
        <f t="shared" si="13"/>
        <v>7</v>
      </c>
      <c r="AC8" s="51">
        <f t="shared" si="14"/>
        <v>47</v>
      </c>
    </row>
    <row r="9" spans="1:29" ht="19.5" customHeight="1">
      <c r="A9" s="52">
        <v>6</v>
      </c>
      <c r="B9" s="6">
        <v>19</v>
      </c>
      <c r="C9" s="10"/>
      <c r="D9" s="11">
        <v>27</v>
      </c>
      <c r="E9" s="12">
        <v>44</v>
      </c>
      <c r="F9" s="6"/>
      <c r="H9" s="49">
        <f t="shared" si="5"/>
        <v>16</v>
      </c>
      <c r="I9" s="49">
        <f t="shared" si="6"/>
        <v>0</v>
      </c>
      <c r="J9" s="49">
        <f t="shared" si="7"/>
        <v>28</v>
      </c>
      <c r="K9" s="49">
        <f t="shared" si="8"/>
        <v>31</v>
      </c>
      <c r="L9" s="49">
        <f t="shared" si="9"/>
        <v>0</v>
      </c>
      <c r="N9" s="64">
        <f>IF('登録'!A10=0,"",'登録'!A10)</f>
        <v>16</v>
      </c>
      <c r="O9" s="14" t="str">
        <f>IF('登録'!B10="","",'登録'!B10)</f>
        <v>水　　巻</v>
      </c>
      <c r="P9" s="26" t="str">
        <f>オーダー!K10</f>
        <v>柏木有里愛①</v>
      </c>
      <c r="Q9" s="8" t="str">
        <f t="shared" si="0"/>
        <v>0:28:31</v>
      </c>
      <c r="R9" s="9">
        <f t="shared" si="10"/>
        <v>14</v>
      </c>
      <c r="S9" s="8" t="str">
        <f t="shared" si="1"/>
        <v> 8:28</v>
      </c>
      <c r="T9" s="98">
        <f t="shared" si="2"/>
      </c>
      <c r="U9" s="65">
        <f t="shared" si="3"/>
        <v>17</v>
      </c>
      <c r="W9" s="49">
        <f>'２区'!Y9</f>
        <v>1203</v>
      </c>
      <c r="X9" s="49">
        <f t="shared" si="11"/>
        <v>1711</v>
      </c>
      <c r="Y9" s="49">
        <f t="shared" si="4"/>
        <v>1711</v>
      </c>
      <c r="Z9" s="49">
        <f t="shared" si="12"/>
        <v>508</v>
      </c>
      <c r="AA9" s="49">
        <f>IF(H9=0,"",'２区'!AA9+Z9)</f>
        <v>1711</v>
      </c>
      <c r="AB9" s="50">
        <f t="shared" si="13"/>
        <v>8</v>
      </c>
      <c r="AC9" s="51">
        <f t="shared" si="14"/>
        <v>28</v>
      </c>
    </row>
    <row r="10" spans="1:29" ht="19.5" customHeight="1">
      <c r="A10" s="52">
        <v>7</v>
      </c>
      <c r="B10" s="6">
        <v>35</v>
      </c>
      <c r="C10" s="10"/>
      <c r="D10" s="11">
        <v>27</v>
      </c>
      <c r="E10" s="12">
        <v>58</v>
      </c>
      <c r="F10" s="6"/>
      <c r="H10" s="49">
        <f t="shared" si="5"/>
        <v>17</v>
      </c>
      <c r="I10" s="49">
        <f t="shared" si="6"/>
        <v>0</v>
      </c>
      <c r="J10" s="49">
        <f t="shared" si="7"/>
        <v>28</v>
      </c>
      <c r="K10" s="49">
        <f t="shared" si="8"/>
        <v>9</v>
      </c>
      <c r="L10" s="49">
        <f t="shared" si="9"/>
        <v>0</v>
      </c>
      <c r="N10" s="64">
        <f>IF('登録'!A11=0,"",'登録'!A11)</f>
        <v>17</v>
      </c>
      <c r="O10" s="14" t="str">
        <f>IF('登録'!B11="","",'登録'!B11)</f>
        <v>水巻南</v>
      </c>
      <c r="P10" s="26" t="str">
        <f>オーダー!K11</f>
        <v>田代さくら①</v>
      </c>
      <c r="Q10" s="8" t="str">
        <f t="shared" si="0"/>
        <v>0:28:09</v>
      </c>
      <c r="R10" s="9">
        <f t="shared" si="10"/>
        <v>9</v>
      </c>
      <c r="S10" s="8" t="str">
        <f t="shared" si="1"/>
        <v> 8:06</v>
      </c>
      <c r="T10" s="98">
        <f t="shared" si="2"/>
      </c>
      <c r="U10" s="65">
        <f t="shared" si="3"/>
        <v>8</v>
      </c>
      <c r="W10" s="49">
        <f>'２区'!Y10</f>
        <v>1203</v>
      </c>
      <c r="X10" s="49">
        <f t="shared" si="11"/>
        <v>1689</v>
      </c>
      <c r="Y10" s="49">
        <f t="shared" si="4"/>
        <v>1689</v>
      </c>
      <c r="Z10" s="49">
        <f t="shared" si="12"/>
        <v>486</v>
      </c>
      <c r="AA10" s="49">
        <f>IF(H10=0,"",'２区'!AA10+Z10)</f>
        <v>1689</v>
      </c>
      <c r="AB10" s="50">
        <f t="shared" si="13"/>
        <v>8</v>
      </c>
      <c r="AC10" s="51">
        <f t="shared" si="14"/>
        <v>6</v>
      </c>
    </row>
    <row r="11" spans="1:29" ht="19.5" customHeight="1">
      <c r="A11" s="52">
        <v>8</v>
      </c>
      <c r="B11" s="6">
        <v>37</v>
      </c>
      <c r="C11" s="10"/>
      <c r="D11" s="11">
        <v>28</v>
      </c>
      <c r="E11" s="12">
        <v>2</v>
      </c>
      <c r="F11" s="6"/>
      <c r="H11" s="49">
        <f t="shared" si="5"/>
        <v>18</v>
      </c>
      <c r="I11" s="49">
        <f t="shared" si="6"/>
        <v>0</v>
      </c>
      <c r="J11" s="49">
        <f t="shared" si="7"/>
        <v>26</v>
      </c>
      <c r="K11" s="49">
        <f t="shared" si="8"/>
        <v>20</v>
      </c>
      <c r="L11" s="49">
        <f t="shared" si="9"/>
        <v>0</v>
      </c>
      <c r="N11" s="64">
        <f>IF('登録'!A12=0,"",'登録'!A12)</f>
        <v>18</v>
      </c>
      <c r="O11" s="14" t="str">
        <f>IF('登録'!B12="","",'登録'!B12)</f>
        <v>芦　　屋</v>
      </c>
      <c r="P11" s="26" t="str">
        <f>オーダー!K12</f>
        <v>古海　新子②</v>
      </c>
      <c r="Q11" s="8" t="str">
        <f t="shared" si="0"/>
        <v>0:26:20</v>
      </c>
      <c r="R11" s="9">
        <f t="shared" si="10"/>
        <v>2</v>
      </c>
      <c r="S11" s="8" t="str">
        <f t="shared" si="1"/>
        <v> 8:00</v>
      </c>
      <c r="T11" s="98">
        <f t="shared" si="2"/>
      </c>
      <c r="U11" s="65">
        <f t="shared" si="3"/>
        <v>6</v>
      </c>
      <c r="W11" s="49">
        <f>'２区'!Y11</f>
        <v>1100</v>
      </c>
      <c r="X11" s="49">
        <f t="shared" si="11"/>
        <v>1580</v>
      </c>
      <c r="Y11" s="49">
        <f t="shared" si="4"/>
        <v>1580</v>
      </c>
      <c r="Z11" s="49">
        <f t="shared" si="12"/>
        <v>480</v>
      </c>
      <c r="AA11" s="49">
        <f>IF(H11=0,"",'２区'!AA11+Z11)</f>
        <v>1580</v>
      </c>
      <c r="AB11" s="50">
        <f t="shared" si="13"/>
        <v>8</v>
      </c>
      <c r="AC11" s="51">
        <f t="shared" si="14"/>
        <v>0</v>
      </c>
    </row>
    <row r="12" spans="1:29" ht="19.5" customHeight="1">
      <c r="A12" s="52">
        <v>9</v>
      </c>
      <c r="B12" s="6">
        <v>17</v>
      </c>
      <c r="C12" s="10"/>
      <c r="D12" s="11">
        <v>28</v>
      </c>
      <c r="E12" s="12">
        <v>9</v>
      </c>
      <c r="F12" s="6"/>
      <c r="H12" s="49">
        <f t="shared" si="5"/>
        <v>19</v>
      </c>
      <c r="I12" s="49">
        <f t="shared" si="6"/>
        <v>0</v>
      </c>
      <c r="J12" s="49">
        <f t="shared" si="7"/>
        <v>27</v>
      </c>
      <c r="K12" s="49">
        <f t="shared" si="8"/>
        <v>44</v>
      </c>
      <c r="L12" s="49">
        <f t="shared" si="9"/>
        <v>0</v>
      </c>
      <c r="N12" s="64">
        <f>IF('登録'!A13=0,"",'登録'!A13)</f>
        <v>19</v>
      </c>
      <c r="O12" s="14" t="str">
        <f>IF('登録'!B13="","",'登録'!B13)</f>
        <v>遠　　賀</v>
      </c>
      <c r="P12" s="26" t="str">
        <f>オーダー!K13</f>
        <v>小路　萌子③</v>
      </c>
      <c r="Q12" s="8" t="str">
        <f t="shared" si="0"/>
        <v>0:27:44</v>
      </c>
      <c r="R12" s="9">
        <f t="shared" si="10"/>
        <v>6</v>
      </c>
      <c r="S12" s="8" t="str">
        <f t="shared" si="1"/>
        <v> 7:29</v>
      </c>
      <c r="T12" s="98">
        <f t="shared" si="2"/>
      </c>
      <c r="U12" s="65">
        <f t="shared" si="3"/>
        <v>2</v>
      </c>
      <c r="W12" s="49">
        <f>'２区'!Y12</f>
        <v>1215</v>
      </c>
      <c r="X12" s="49">
        <f t="shared" si="11"/>
        <v>1664</v>
      </c>
      <c r="Y12" s="49">
        <f t="shared" si="4"/>
        <v>1664</v>
      </c>
      <c r="Z12" s="49">
        <f t="shared" si="12"/>
        <v>449</v>
      </c>
      <c r="AA12" s="49">
        <f>IF(H12=0,"",'２区'!AA12+Z12)</f>
        <v>1664</v>
      </c>
      <c r="AB12" s="50">
        <f t="shared" si="13"/>
        <v>7</v>
      </c>
      <c r="AC12" s="51">
        <f t="shared" si="14"/>
        <v>29</v>
      </c>
    </row>
    <row r="13" spans="1:29" ht="19.5" customHeight="1">
      <c r="A13" s="52">
        <v>10</v>
      </c>
      <c r="B13" s="6">
        <v>38</v>
      </c>
      <c r="C13" s="10"/>
      <c r="D13" s="11">
        <v>28</v>
      </c>
      <c r="E13" s="12">
        <v>11</v>
      </c>
      <c r="F13" s="6"/>
      <c r="H13" s="49">
        <f t="shared" si="5"/>
        <v>21</v>
      </c>
      <c r="I13" s="49">
        <f t="shared" si="6"/>
        <v>0</v>
      </c>
      <c r="J13" s="49">
        <f t="shared" si="7"/>
        <v>29</v>
      </c>
      <c r="K13" s="49">
        <f t="shared" si="8"/>
        <v>18</v>
      </c>
      <c r="L13" s="49">
        <f t="shared" si="9"/>
        <v>0</v>
      </c>
      <c r="N13" s="64">
        <f>IF('登録'!A14=0,"",'登録'!A14)</f>
        <v>21</v>
      </c>
      <c r="O13" s="14" t="str">
        <f>IF('登録'!B14="","",'登録'!B14)</f>
        <v>岡　　垣</v>
      </c>
      <c r="P13" s="26" t="str">
        <f>オーダー!K14</f>
        <v>松田　彩奈②</v>
      </c>
      <c r="Q13" s="8" t="str">
        <f t="shared" si="0"/>
        <v>0:29:18</v>
      </c>
      <c r="R13" s="9">
        <f t="shared" si="10"/>
        <v>19</v>
      </c>
      <c r="S13" s="8" t="str">
        <f t="shared" si="1"/>
        <v> 8:23</v>
      </c>
      <c r="T13" s="98">
        <f t="shared" si="2"/>
      </c>
      <c r="U13" s="65">
        <f t="shared" si="3"/>
        <v>15</v>
      </c>
      <c r="W13" s="49">
        <f>'２区'!Y13</f>
        <v>1255</v>
      </c>
      <c r="X13" s="49">
        <f t="shared" si="11"/>
        <v>1758</v>
      </c>
      <c r="Y13" s="49">
        <f t="shared" si="4"/>
        <v>1758</v>
      </c>
      <c r="Z13" s="49">
        <f t="shared" si="12"/>
        <v>503</v>
      </c>
      <c r="AA13" s="49">
        <f>IF(H13=0,"",'２区'!AA13+Z13)</f>
        <v>1758</v>
      </c>
      <c r="AB13" s="50">
        <f t="shared" si="13"/>
        <v>8</v>
      </c>
      <c r="AC13" s="51">
        <f t="shared" si="14"/>
        <v>23</v>
      </c>
    </row>
    <row r="14" spans="1:29" ht="19.5" customHeight="1">
      <c r="A14" s="52">
        <v>11</v>
      </c>
      <c r="B14" s="6">
        <v>28</v>
      </c>
      <c r="C14" s="10"/>
      <c r="D14" s="11">
        <v>28</v>
      </c>
      <c r="E14" s="12">
        <v>14</v>
      </c>
      <c r="F14" s="6"/>
      <c r="H14" s="49">
        <f t="shared" si="5"/>
        <v>23</v>
      </c>
      <c r="I14" s="49">
        <f t="shared" si="6"/>
        <v>0</v>
      </c>
      <c r="J14" s="49">
        <f t="shared" si="7"/>
        <v>28</v>
      </c>
      <c r="K14" s="49">
        <f t="shared" si="8"/>
        <v>47</v>
      </c>
      <c r="L14" s="49">
        <f t="shared" si="9"/>
        <v>0</v>
      </c>
      <c r="N14" s="64">
        <f>IF('登録'!A15=0,"",'登録'!A15)</f>
        <v>23</v>
      </c>
      <c r="O14" s="14" t="str">
        <f>IF('登録'!B15="","",'登録'!B15)</f>
        <v>飯塚第一</v>
      </c>
      <c r="P14" s="26" t="str">
        <f>オーダー!K15</f>
        <v>原中　晴菜②</v>
      </c>
      <c r="Q14" s="8" t="str">
        <f t="shared" si="0"/>
        <v>0:28:47</v>
      </c>
      <c r="R14" s="9">
        <f t="shared" si="10"/>
        <v>16</v>
      </c>
      <c r="S14" s="8" t="str">
        <f t="shared" si="1"/>
        <v> 8:13</v>
      </c>
      <c r="T14" s="98">
        <f t="shared" si="2"/>
      </c>
      <c r="U14" s="65">
        <f t="shared" si="3"/>
        <v>11</v>
      </c>
      <c r="W14" s="49">
        <f>'２区'!Y14</f>
        <v>1234</v>
      </c>
      <c r="X14" s="49">
        <f t="shared" si="11"/>
        <v>1727</v>
      </c>
      <c r="Y14" s="49">
        <f t="shared" si="4"/>
        <v>1727</v>
      </c>
      <c r="Z14" s="49">
        <f t="shared" si="12"/>
        <v>493</v>
      </c>
      <c r="AA14" s="49">
        <f>IF(H14=0,"",'２区'!AA14+Z14)</f>
        <v>1727</v>
      </c>
      <c r="AB14" s="50">
        <f t="shared" si="13"/>
        <v>8</v>
      </c>
      <c r="AC14" s="51">
        <f t="shared" si="14"/>
        <v>13</v>
      </c>
    </row>
    <row r="15" spans="1:29" ht="19.5" customHeight="1">
      <c r="A15" s="52">
        <v>12</v>
      </c>
      <c r="B15" s="6">
        <v>60</v>
      </c>
      <c r="C15" s="10"/>
      <c r="D15" s="11">
        <v>28</v>
      </c>
      <c r="E15" s="12">
        <v>20</v>
      </c>
      <c r="F15" s="6"/>
      <c r="H15" s="49">
        <f t="shared" si="5"/>
        <v>24</v>
      </c>
      <c r="I15" s="49">
        <f t="shared" si="6"/>
        <v>0</v>
      </c>
      <c r="J15" s="49">
        <f t="shared" si="7"/>
        <v>26</v>
      </c>
      <c r="K15" s="49">
        <f t="shared" si="8"/>
        <v>59</v>
      </c>
      <c r="L15" s="49">
        <f t="shared" si="9"/>
        <v>0</v>
      </c>
      <c r="N15" s="64">
        <f>IF('登録'!A16=0,"",'登録'!A16)</f>
        <v>24</v>
      </c>
      <c r="O15" s="14" t="str">
        <f>IF('登録'!B16="","",'登録'!B16)</f>
        <v>飯塚第二</v>
      </c>
      <c r="P15" s="26" t="str">
        <f>オーダー!K16</f>
        <v>畑中佳菜子③</v>
      </c>
      <c r="Q15" s="8" t="str">
        <f t="shared" si="0"/>
        <v>0:26:59</v>
      </c>
      <c r="R15" s="9">
        <f t="shared" si="10"/>
        <v>4</v>
      </c>
      <c r="S15" s="8" t="str">
        <f t="shared" si="1"/>
        <v> 7:51</v>
      </c>
      <c r="T15" s="98">
        <f t="shared" si="2"/>
      </c>
      <c r="U15" s="65">
        <f t="shared" si="3"/>
        <v>5</v>
      </c>
      <c r="W15" s="49">
        <f>'２区'!Y15</f>
        <v>1148</v>
      </c>
      <c r="X15" s="49">
        <f t="shared" si="11"/>
        <v>1619</v>
      </c>
      <c r="Y15" s="49">
        <f t="shared" si="4"/>
        <v>1619</v>
      </c>
      <c r="Z15" s="49">
        <f t="shared" si="12"/>
        <v>471</v>
      </c>
      <c r="AA15" s="49">
        <f>IF(H15=0,"",'２区'!AA15+Z15)</f>
        <v>1619</v>
      </c>
      <c r="AB15" s="50">
        <f t="shared" si="13"/>
        <v>7</v>
      </c>
      <c r="AC15" s="51">
        <f t="shared" si="14"/>
        <v>51</v>
      </c>
    </row>
    <row r="16" spans="1:29" ht="19.5" customHeight="1">
      <c r="A16" s="52">
        <v>13</v>
      </c>
      <c r="B16" s="6">
        <v>1</v>
      </c>
      <c r="C16" s="10"/>
      <c r="D16" s="11">
        <v>28</v>
      </c>
      <c r="E16" s="12">
        <v>28</v>
      </c>
      <c r="F16" s="6"/>
      <c r="H16" s="49">
        <f t="shared" si="5"/>
        <v>26</v>
      </c>
      <c r="I16" s="49">
        <f t="shared" si="6"/>
        <v>0</v>
      </c>
      <c r="J16" s="49">
        <f t="shared" si="7"/>
        <v>28</v>
      </c>
      <c r="K16" s="49">
        <f t="shared" si="8"/>
        <v>54</v>
      </c>
      <c r="L16" s="49">
        <f t="shared" si="9"/>
        <v>0</v>
      </c>
      <c r="N16" s="64">
        <f>IF('登録'!A17=0,"",'登録'!A17)</f>
        <v>26</v>
      </c>
      <c r="O16" s="14" t="str">
        <f>IF('登録'!B17="","",'登録'!B17)</f>
        <v>菰　　田</v>
      </c>
      <c r="P16" s="26" t="str">
        <f>オーダー!K17</f>
        <v>渋谷　奈央②</v>
      </c>
      <c r="Q16" s="8" t="str">
        <f t="shared" si="0"/>
        <v>0:28:54</v>
      </c>
      <c r="R16" s="9">
        <f t="shared" si="10"/>
        <v>17</v>
      </c>
      <c r="S16" s="8" t="str">
        <f t="shared" si="1"/>
        <v> 8:12</v>
      </c>
      <c r="T16" s="98">
        <f t="shared" si="2"/>
      </c>
      <c r="U16" s="65">
        <f t="shared" si="3"/>
        <v>10</v>
      </c>
      <c r="W16" s="49">
        <f>'２区'!Y16</f>
        <v>1242</v>
      </c>
      <c r="X16" s="49">
        <f t="shared" si="11"/>
        <v>1734</v>
      </c>
      <c r="Y16" s="49">
        <f t="shared" si="4"/>
        <v>1734</v>
      </c>
      <c r="Z16" s="49">
        <f t="shared" si="12"/>
        <v>492</v>
      </c>
      <c r="AA16" s="49">
        <f>IF(H16=0,"",'２区'!AA16+Z16)</f>
        <v>1734</v>
      </c>
      <c r="AB16" s="50">
        <f t="shared" si="13"/>
        <v>8</v>
      </c>
      <c r="AC16" s="51">
        <f t="shared" si="14"/>
        <v>12</v>
      </c>
    </row>
    <row r="17" spans="1:29" ht="19.5" customHeight="1">
      <c r="A17" s="52">
        <v>14</v>
      </c>
      <c r="B17" s="6">
        <v>16</v>
      </c>
      <c r="C17" s="10"/>
      <c r="D17" s="11">
        <v>28</v>
      </c>
      <c r="E17" s="12">
        <v>31</v>
      </c>
      <c r="F17" s="6"/>
      <c r="H17" s="49">
        <f t="shared" si="5"/>
        <v>27</v>
      </c>
      <c r="I17" s="49">
        <f t="shared" si="6"/>
        <v>0</v>
      </c>
      <c r="J17" s="49">
        <f t="shared" si="7"/>
        <v>26</v>
      </c>
      <c r="K17" s="49">
        <f t="shared" si="8"/>
        <v>32</v>
      </c>
      <c r="L17" s="49">
        <f t="shared" si="9"/>
        <v>0</v>
      </c>
      <c r="N17" s="64">
        <f>IF('登録'!A18=0,"",'登録'!A18)</f>
        <v>27</v>
      </c>
      <c r="O17" s="14" t="str">
        <f>IF('登録'!B18="","",'登録'!B18)</f>
        <v>二　　瀬</v>
      </c>
      <c r="P17" s="26" t="str">
        <f>オーダー!K18</f>
        <v>矢本あかり①</v>
      </c>
      <c r="Q17" s="8" t="str">
        <f t="shared" si="0"/>
        <v>0:26:32</v>
      </c>
      <c r="R17" s="9">
        <f t="shared" si="10"/>
        <v>3</v>
      </c>
      <c r="S17" s="8" t="str">
        <f t="shared" si="1"/>
        <v> 7:41</v>
      </c>
      <c r="T17" s="98">
        <f t="shared" si="2"/>
      </c>
      <c r="U17" s="65">
        <f t="shared" si="3"/>
        <v>3</v>
      </c>
      <c r="W17" s="49">
        <f>'２区'!Y17</f>
        <v>1131</v>
      </c>
      <c r="X17" s="49">
        <f t="shared" si="11"/>
        <v>1592</v>
      </c>
      <c r="Y17" s="49">
        <f t="shared" si="4"/>
        <v>1592</v>
      </c>
      <c r="Z17" s="49">
        <f t="shared" si="12"/>
        <v>461</v>
      </c>
      <c r="AA17" s="49">
        <f>IF(H17=0,"",'２区'!AA17+Z17)</f>
        <v>1592</v>
      </c>
      <c r="AB17" s="50">
        <f t="shared" si="13"/>
        <v>7</v>
      </c>
      <c r="AC17" s="51">
        <f t="shared" si="14"/>
        <v>41</v>
      </c>
    </row>
    <row r="18" spans="1:29" ht="19.5" customHeight="1">
      <c r="A18" s="52">
        <v>15</v>
      </c>
      <c r="B18" s="6">
        <v>53</v>
      </c>
      <c r="C18" s="10"/>
      <c r="D18" s="11">
        <v>28</v>
      </c>
      <c r="E18" s="12">
        <v>45</v>
      </c>
      <c r="F18" s="6"/>
      <c r="H18" s="49">
        <f t="shared" si="5"/>
        <v>28</v>
      </c>
      <c r="I18" s="49">
        <f t="shared" si="6"/>
        <v>0</v>
      </c>
      <c r="J18" s="49">
        <f t="shared" si="7"/>
        <v>28</v>
      </c>
      <c r="K18" s="49">
        <f t="shared" si="8"/>
        <v>14</v>
      </c>
      <c r="L18" s="49">
        <f t="shared" si="9"/>
        <v>0</v>
      </c>
      <c r="N18" s="64">
        <f>IF('登録'!A19=0,"",'登録'!A19)</f>
        <v>28</v>
      </c>
      <c r="O18" s="14" t="str">
        <f>IF('登録'!B19="","",'登録'!B19)</f>
        <v>幸　　袋</v>
      </c>
      <c r="P18" s="26" t="str">
        <f>オーダー!K19</f>
        <v>前大舛美紀①</v>
      </c>
      <c r="Q18" s="8" t="str">
        <f t="shared" si="0"/>
        <v>0:28:14</v>
      </c>
      <c r="R18" s="9">
        <f t="shared" si="10"/>
        <v>11</v>
      </c>
      <c r="S18" s="8" t="str">
        <f t="shared" si="1"/>
        <v> 8:22</v>
      </c>
      <c r="T18" s="98">
        <f t="shared" si="2"/>
      </c>
      <c r="U18" s="65">
        <f t="shared" si="3"/>
        <v>14</v>
      </c>
      <c r="W18" s="49">
        <f>'２区'!Y18</f>
        <v>1192</v>
      </c>
      <c r="X18" s="49">
        <f t="shared" si="11"/>
        <v>1694</v>
      </c>
      <c r="Y18" s="49">
        <f t="shared" si="4"/>
        <v>1694</v>
      </c>
      <c r="Z18" s="49">
        <f t="shared" si="12"/>
        <v>502</v>
      </c>
      <c r="AA18" s="49">
        <f>IF(H18=0,"",'２区'!AA18+Z18)</f>
        <v>1694</v>
      </c>
      <c r="AB18" s="50">
        <f t="shared" si="13"/>
        <v>8</v>
      </c>
      <c r="AC18" s="51">
        <f t="shared" si="14"/>
        <v>22</v>
      </c>
    </row>
    <row r="19" spans="1:29" ht="19.5" customHeight="1">
      <c r="A19" s="52">
        <v>16</v>
      </c>
      <c r="B19" s="6">
        <v>23</v>
      </c>
      <c r="C19" s="10"/>
      <c r="D19" s="11">
        <v>28</v>
      </c>
      <c r="E19" s="12">
        <v>47</v>
      </c>
      <c r="F19" s="6"/>
      <c r="H19" s="49">
        <f t="shared" si="5"/>
        <v>35</v>
      </c>
      <c r="I19" s="49">
        <f t="shared" si="6"/>
        <v>0</v>
      </c>
      <c r="J19" s="49">
        <f t="shared" si="7"/>
        <v>27</v>
      </c>
      <c r="K19" s="49">
        <f t="shared" si="8"/>
        <v>58</v>
      </c>
      <c r="L19" s="49">
        <f t="shared" si="9"/>
        <v>0</v>
      </c>
      <c r="N19" s="64">
        <f>IF('登録'!A20=0,"",'登録'!A20)</f>
        <v>35</v>
      </c>
      <c r="O19" s="14" t="str">
        <f>IF('登録'!B20="","",'登録'!B20)</f>
        <v>碓　　井</v>
      </c>
      <c r="P19" s="26" t="str">
        <f>オーダー!K20</f>
        <v>國分沙耶加②</v>
      </c>
      <c r="Q19" s="8" t="str">
        <f t="shared" si="0"/>
        <v>0:27:58</v>
      </c>
      <c r="R19" s="9">
        <f t="shared" si="10"/>
        <v>7</v>
      </c>
      <c r="S19" s="8" t="str">
        <f t="shared" si="1"/>
        <v> 8:16</v>
      </c>
      <c r="T19" s="98">
        <f t="shared" si="2"/>
      </c>
      <c r="U19" s="65">
        <f t="shared" si="3"/>
        <v>12</v>
      </c>
      <c r="W19" s="49">
        <f>'２区'!Y19</f>
        <v>1182</v>
      </c>
      <c r="X19" s="49">
        <f t="shared" si="11"/>
        <v>1678</v>
      </c>
      <c r="Y19" s="49">
        <f t="shared" si="4"/>
        <v>1678</v>
      </c>
      <c r="Z19" s="49">
        <f t="shared" si="12"/>
        <v>496</v>
      </c>
      <c r="AA19" s="49">
        <f>IF(H19=0,"",'２区'!AA19+Z19)</f>
        <v>1678</v>
      </c>
      <c r="AB19" s="50">
        <f t="shared" si="13"/>
        <v>8</v>
      </c>
      <c r="AC19" s="51">
        <f t="shared" si="14"/>
        <v>16</v>
      </c>
    </row>
    <row r="20" spans="1:29" ht="19.5" customHeight="1">
      <c r="A20" s="52">
        <v>17</v>
      </c>
      <c r="B20" s="6">
        <v>26</v>
      </c>
      <c r="C20" s="10"/>
      <c r="D20" s="11">
        <v>28</v>
      </c>
      <c r="E20" s="12">
        <v>54</v>
      </c>
      <c r="F20" s="6"/>
      <c r="H20" s="49">
        <f t="shared" si="5"/>
        <v>37</v>
      </c>
      <c r="I20" s="49">
        <f t="shared" si="6"/>
        <v>0</v>
      </c>
      <c r="J20" s="49">
        <f t="shared" si="7"/>
        <v>28</v>
      </c>
      <c r="K20" s="49">
        <f t="shared" si="8"/>
        <v>2</v>
      </c>
      <c r="L20" s="49">
        <f t="shared" si="9"/>
        <v>0</v>
      </c>
      <c r="N20" s="64">
        <f>IF('登録'!A21=0,"",'登録'!A21)</f>
        <v>37</v>
      </c>
      <c r="O20" s="14" t="str">
        <f>IF('登録'!B21="","",'登録'!B21)</f>
        <v>桂　　川</v>
      </c>
      <c r="P20" s="26" t="str">
        <f>オーダー!K21</f>
        <v>白澤優里枝②</v>
      </c>
      <c r="Q20" s="8" t="str">
        <f t="shared" si="0"/>
        <v>0:28:02</v>
      </c>
      <c r="R20" s="9">
        <f t="shared" si="10"/>
        <v>8</v>
      </c>
      <c r="S20" s="8" t="str">
        <f t="shared" si="1"/>
        <v> 8:11</v>
      </c>
      <c r="T20" s="98">
        <f t="shared" si="2"/>
      </c>
      <c r="U20" s="65">
        <f t="shared" si="3"/>
        <v>9</v>
      </c>
      <c r="W20" s="49">
        <f>'２区'!Y20</f>
        <v>1191</v>
      </c>
      <c r="X20" s="49">
        <f t="shared" si="11"/>
        <v>1682</v>
      </c>
      <c r="Y20" s="49">
        <f t="shared" si="4"/>
        <v>1682</v>
      </c>
      <c r="Z20" s="49">
        <f t="shared" si="12"/>
        <v>491</v>
      </c>
      <c r="AA20" s="49">
        <f>IF(H20=0,"",'２区'!AA20+Z20)</f>
        <v>1682</v>
      </c>
      <c r="AB20" s="50">
        <f t="shared" si="13"/>
        <v>8</v>
      </c>
      <c r="AC20" s="51">
        <f t="shared" si="14"/>
        <v>11</v>
      </c>
    </row>
    <row r="21" spans="1:29" ht="19.5" customHeight="1">
      <c r="A21" s="52">
        <v>18</v>
      </c>
      <c r="B21" s="6">
        <v>3</v>
      </c>
      <c r="C21" s="10"/>
      <c r="D21" s="11">
        <v>29</v>
      </c>
      <c r="E21" s="12">
        <v>17</v>
      </c>
      <c r="F21" s="6"/>
      <c r="H21" s="49">
        <f t="shared" si="5"/>
        <v>38</v>
      </c>
      <c r="I21" s="49">
        <f t="shared" si="6"/>
        <v>0</v>
      </c>
      <c r="J21" s="49">
        <f t="shared" si="7"/>
        <v>28</v>
      </c>
      <c r="K21" s="49">
        <f t="shared" si="8"/>
        <v>11</v>
      </c>
      <c r="L21" s="49">
        <f t="shared" si="9"/>
        <v>0</v>
      </c>
      <c r="N21" s="64">
        <f>IF('登録'!A22=0,"",'登録'!A22)</f>
        <v>38</v>
      </c>
      <c r="O21" s="14" t="str">
        <f>IF('登録'!B22="","",'登録'!B22)</f>
        <v>穂波東</v>
      </c>
      <c r="P21" s="26" t="str">
        <f>オーダー!K22</f>
        <v>安倍　詩里②</v>
      </c>
      <c r="Q21" s="8" t="str">
        <f t="shared" si="0"/>
        <v>0:28:11</v>
      </c>
      <c r="R21" s="9">
        <f t="shared" si="10"/>
        <v>10</v>
      </c>
      <c r="S21" s="8" t="str">
        <f t="shared" si="1"/>
        <v> 8:42</v>
      </c>
      <c r="T21" s="98">
        <f t="shared" si="2"/>
      </c>
      <c r="U21" s="65">
        <f t="shared" si="3"/>
        <v>18</v>
      </c>
      <c r="W21" s="49">
        <f>'２区'!Y21</f>
        <v>1169</v>
      </c>
      <c r="X21" s="49">
        <f t="shared" si="11"/>
        <v>1691</v>
      </c>
      <c r="Y21" s="49">
        <f t="shared" si="4"/>
        <v>1691</v>
      </c>
      <c r="Z21" s="49">
        <f t="shared" si="12"/>
        <v>522</v>
      </c>
      <c r="AA21" s="49">
        <f>IF(H21=0,"",'２区'!AA21+Z21)</f>
        <v>1691</v>
      </c>
      <c r="AB21" s="50">
        <f t="shared" si="13"/>
        <v>8</v>
      </c>
      <c r="AC21" s="51">
        <f t="shared" si="14"/>
        <v>42</v>
      </c>
    </row>
    <row r="22" spans="1:29" ht="19.5" customHeight="1">
      <c r="A22" s="52">
        <v>19</v>
      </c>
      <c r="B22" s="6">
        <v>21</v>
      </c>
      <c r="C22" s="10"/>
      <c r="D22" s="11">
        <v>29</v>
      </c>
      <c r="E22" s="12">
        <v>18</v>
      </c>
      <c r="F22" s="6"/>
      <c r="H22" s="49">
        <f t="shared" si="5"/>
        <v>60</v>
      </c>
      <c r="I22" s="49">
        <f t="shared" si="6"/>
        <v>0</v>
      </c>
      <c r="J22" s="49">
        <f t="shared" si="7"/>
        <v>28</v>
      </c>
      <c r="K22" s="49">
        <f t="shared" si="8"/>
        <v>20</v>
      </c>
      <c r="L22" s="49">
        <f t="shared" si="9"/>
        <v>0</v>
      </c>
      <c r="N22" s="64">
        <f>IF('登録'!A23=0,"",'登録'!A23)</f>
        <v>60</v>
      </c>
      <c r="O22" s="14" t="str">
        <f>IF('登録'!B23="","",'登録'!B23)</f>
        <v>池　尻</v>
      </c>
      <c r="P22" s="26" t="str">
        <f>オーダー!K23</f>
        <v>松浦　祐伽③</v>
      </c>
      <c r="Q22" s="8" t="str">
        <f t="shared" si="0"/>
        <v>0:28:20</v>
      </c>
      <c r="R22" s="9">
        <f t="shared" si="10"/>
        <v>12</v>
      </c>
      <c r="S22" s="8" t="str">
        <f t="shared" si="1"/>
        <v> 8:19</v>
      </c>
      <c r="T22" s="98">
        <f t="shared" si="2"/>
      </c>
      <c r="U22" s="65">
        <f t="shared" si="3"/>
        <v>13</v>
      </c>
      <c r="W22" s="49">
        <f>'２区'!Y22</f>
        <v>1201</v>
      </c>
      <c r="X22" s="49">
        <f t="shared" si="11"/>
        <v>1700</v>
      </c>
      <c r="Y22" s="49">
        <f t="shared" si="4"/>
        <v>1700</v>
      </c>
      <c r="Z22" s="49">
        <f t="shared" si="12"/>
        <v>499</v>
      </c>
      <c r="AA22" s="49">
        <f>IF(H22=0,"",'２区'!AA22+Z22)</f>
        <v>1700</v>
      </c>
      <c r="AB22" s="50">
        <f t="shared" si="13"/>
        <v>8</v>
      </c>
      <c r="AC22" s="51">
        <f t="shared" si="14"/>
        <v>19</v>
      </c>
    </row>
    <row r="23" spans="1:29" ht="19.5" customHeight="1">
      <c r="A23" s="52">
        <v>20</v>
      </c>
      <c r="B23" s="6">
        <v>9</v>
      </c>
      <c r="C23" s="10"/>
      <c r="D23" s="11">
        <v>30</v>
      </c>
      <c r="E23" s="12">
        <v>50</v>
      </c>
      <c r="F23" s="6"/>
      <c r="H23" s="49">
        <f t="shared" si="5"/>
        <v>53</v>
      </c>
      <c r="I23" s="49">
        <f t="shared" si="6"/>
        <v>0</v>
      </c>
      <c r="J23" s="49">
        <f t="shared" si="7"/>
        <v>28</v>
      </c>
      <c r="K23" s="49">
        <f t="shared" si="8"/>
        <v>45</v>
      </c>
      <c r="L23" s="49">
        <f t="shared" si="9"/>
        <v>0</v>
      </c>
      <c r="N23" s="64">
        <f>IF('登録'!A24=0,"",'登録'!A24)</f>
        <v>53</v>
      </c>
      <c r="O23" s="14" t="str">
        <f>IF('登録'!B24="","",'登録'!B24)</f>
        <v>　赤</v>
      </c>
      <c r="P23" s="26" t="str">
        <f>オーダー!K24</f>
        <v>村上　阿彌②</v>
      </c>
      <c r="Q23" s="8" t="str">
        <f t="shared" si="0"/>
        <v>0:28:45</v>
      </c>
      <c r="R23" s="9">
        <f t="shared" si="10"/>
        <v>15</v>
      </c>
      <c r="S23" s="8" t="str">
        <f t="shared" si="1"/>
        <v> 8:47</v>
      </c>
      <c r="T23" s="98">
        <f t="shared" si="2"/>
      </c>
      <c r="U23" s="65">
        <f t="shared" si="3"/>
        <v>20</v>
      </c>
      <c r="W23" s="49">
        <f>'２区'!Y23</f>
        <v>1198</v>
      </c>
      <c r="X23" s="49">
        <f t="shared" si="11"/>
        <v>1725</v>
      </c>
      <c r="Y23" s="49">
        <f t="shared" si="4"/>
        <v>1725</v>
      </c>
      <c r="Z23" s="49">
        <f t="shared" si="12"/>
        <v>527</v>
      </c>
      <c r="AA23" s="49">
        <f>IF(H23=0,"",'２区'!AA23+Z23)</f>
        <v>1725</v>
      </c>
      <c r="AB23" s="50">
        <f t="shared" si="13"/>
        <v>8</v>
      </c>
      <c r="AC23" s="51">
        <f t="shared" si="14"/>
        <v>47</v>
      </c>
    </row>
    <row r="24" spans="1:29" ht="19.5" customHeight="1">
      <c r="A24" s="52">
        <v>21</v>
      </c>
      <c r="B24" s="6">
        <v>62</v>
      </c>
      <c r="C24" s="10"/>
      <c r="D24" s="11">
        <v>30</v>
      </c>
      <c r="E24" s="12">
        <v>57</v>
      </c>
      <c r="F24" s="6"/>
      <c r="H24" s="49">
        <f t="shared" si="5"/>
        <v>62</v>
      </c>
      <c r="I24" s="49">
        <f t="shared" si="6"/>
        <v>0</v>
      </c>
      <c r="J24" s="49">
        <f t="shared" si="7"/>
        <v>30</v>
      </c>
      <c r="K24" s="49">
        <f t="shared" si="8"/>
        <v>57</v>
      </c>
      <c r="L24" s="49">
        <f t="shared" si="9"/>
        <v>0</v>
      </c>
      <c r="N24" s="64">
        <f>IF('登録'!A25=0,"",'登録'!A25)</f>
        <v>62</v>
      </c>
      <c r="O24" s="14" t="str">
        <f>IF('登録'!B25="","",'登録'!B25)</f>
        <v>金　田</v>
      </c>
      <c r="P24" s="26" t="str">
        <f>オーダー!K25</f>
        <v>福田　夏乃③</v>
      </c>
      <c r="Q24" s="8" t="str">
        <f t="shared" si="0"/>
        <v>0:30:57</v>
      </c>
      <c r="R24" s="9">
        <f t="shared" si="10"/>
        <v>21</v>
      </c>
      <c r="S24" s="8" t="str">
        <f t="shared" si="1"/>
        <v> 8:45</v>
      </c>
      <c r="T24" s="98">
        <f t="shared" si="2"/>
      </c>
      <c r="U24" s="65">
        <f t="shared" si="3"/>
        <v>19</v>
      </c>
      <c r="W24" s="49">
        <f>'２区'!Y24</f>
        <v>1332</v>
      </c>
      <c r="X24" s="49">
        <f t="shared" si="11"/>
        <v>1857</v>
      </c>
      <c r="Y24" s="49">
        <f t="shared" si="4"/>
        <v>1857</v>
      </c>
      <c r="Z24" s="49">
        <f t="shared" si="12"/>
        <v>525</v>
      </c>
      <c r="AA24" s="49">
        <f>IF(H24=0,"",'２区'!AA24+Z24)</f>
        <v>1857</v>
      </c>
      <c r="AB24" s="50">
        <f t="shared" si="13"/>
        <v>8</v>
      </c>
      <c r="AC24" s="51">
        <f t="shared" si="14"/>
        <v>45</v>
      </c>
    </row>
    <row r="25" spans="1:29" ht="19.5" customHeight="1">
      <c r="A25" s="52">
        <v>22</v>
      </c>
      <c r="B25" s="6">
        <v>59</v>
      </c>
      <c r="C25" s="10"/>
      <c r="D25" s="11">
        <v>32</v>
      </c>
      <c r="E25" s="12">
        <v>19</v>
      </c>
      <c r="F25" s="6"/>
      <c r="H25" s="49">
        <f t="shared" si="5"/>
        <v>59</v>
      </c>
      <c r="I25" s="49">
        <f t="shared" si="6"/>
        <v>0</v>
      </c>
      <c r="J25" s="49">
        <f t="shared" si="7"/>
        <v>32</v>
      </c>
      <c r="K25" s="49">
        <f t="shared" si="8"/>
        <v>19</v>
      </c>
      <c r="L25" s="49">
        <f t="shared" si="9"/>
        <v>0</v>
      </c>
      <c r="N25" s="64">
        <f>IF('登録'!A26=0,"",'登録'!A26)</f>
        <v>59</v>
      </c>
      <c r="O25" s="14" t="str">
        <f>IF('登録'!B26="","",'登録'!B26)</f>
        <v>鷹　峰</v>
      </c>
      <c r="P25" s="26" t="str">
        <f>オーダー!K26</f>
        <v>嘉藤姫花里①</v>
      </c>
      <c r="Q25" s="8" t="str">
        <f t="shared" si="0"/>
        <v>0:32:19</v>
      </c>
      <c r="R25" s="9">
        <f t="shared" si="10"/>
        <v>22</v>
      </c>
      <c r="S25" s="8" t="str">
        <f t="shared" si="1"/>
        <v> 9:36</v>
      </c>
      <c r="T25" s="98">
        <f t="shared" si="2"/>
      </c>
      <c r="U25" s="65">
        <f t="shared" si="3"/>
        <v>22</v>
      </c>
      <c r="W25" s="49">
        <f>'２区'!Y25</f>
        <v>1363</v>
      </c>
      <c r="X25" s="49">
        <f t="shared" si="11"/>
        <v>1939</v>
      </c>
      <c r="Y25" s="49">
        <f t="shared" si="4"/>
        <v>1939</v>
      </c>
      <c r="Z25" s="49">
        <f t="shared" si="12"/>
        <v>576</v>
      </c>
      <c r="AA25" s="49">
        <f>IF(H25=0,"",'２区'!AA25+Z25)</f>
        <v>1939</v>
      </c>
      <c r="AB25" s="50">
        <f t="shared" si="13"/>
        <v>9</v>
      </c>
      <c r="AC25" s="51">
        <f t="shared" si="14"/>
        <v>36</v>
      </c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23</v>
      </c>
      <c r="M30" s="54"/>
      <c r="N30" s="66"/>
      <c r="O30" s="5"/>
      <c r="P30" s="5"/>
      <c r="Q30" s="5"/>
      <c r="R30" s="5"/>
      <c r="S30" s="5"/>
      <c r="T30" s="7" t="s">
        <v>44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58" t="s">
        <v>19</v>
      </c>
      <c r="O31" s="159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直方第二</v>
      </c>
      <c r="P32" s="69" t="str">
        <f>INDEX(P4:P28,MATCH(1,$U$4:$U$28,0),1)</f>
        <v>高木　柚美②</v>
      </c>
      <c r="Q32" s="69"/>
      <c r="R32" s="69"/>
      <c r="S32" s="69" t="str">
        <f>INDEX(S4:S28,MATCH(1,$U$4:$U$28,0),1)</f>
        <v> 7:27</v>
      </c>
      <c r="T32" s="100">
        <f>INDEX(T4:T28,MATCH(1,$U$4:$U$28,0),1)</f>
      </c>
      <c r="U32" s="70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8">
      <selection activeCell="E32" sqref="E32"/>
    </sheetView>
  </sheetViews>
  <sheetFormatPr defaultColWidth="8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0.69921875" style="48" customWidth="1"/>
    <col min="17" max="17" width="5.69921875" style="53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32</v>
      </c>
      <c r="O1" s="56"/>
      <c r="P1" s="56"/>
      <c r="Q1" s="57"/>
      <c r="R1" s="58" t="s">
        <v>63</v>
      </c>
      <c r="S1" s="59" t="str">
        <f>RIGHT("  "&amp;TEXT(AB1,"##"),2)&amp;":"&amp;RIGHT(TEXT(AC1+100,"##"),2)</f>
        <v> 7:29</v>
      </c>
      <c r="T1" s="60"/>
      <c r="U1" s="61"/>
      <c r="W1" s="47"/>
      <c r="X1" s="47"/>
      <c r="Y1" s="47"/>
      <c r="Z1" s="49">
        <f>AB1*60+AC1</f>
        <v>449</v>
      </c>
      <c r="AA1" s="47"/>
      <c r="AB1" s="50">
        <f>'最初に'!F21</f>
        <v>7</v>
      </c>
      <c r="AC1" s="51">
        <f>'最初に'!H21</f>
        <v>29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64</v>
      </c>
      <c r="B3" s="52" t="s">
        <v>65</v>
      </c>
      <c r="C3" s="160" t="s">
        <v>31</v>
      </c>
      <c r="D3" s="161"/>
      <c r="E3" s="162"/>
      <c r="F3" s="52" t="s">
        <v>34</v>
      </c>
      <c r="H3" s="49" t="s">
        <v>65</v>
      </c>
      <c r="I3" s="163" t="s">
        <v>31</v>
      </c>
      <c r="J3" s="163"/>
      <c r="K3" s="163"/>
      <c r="L3" s="49"/>
      <c r="N3" s="74"/>
      <c r="O3" s="59"/>
      <c r="P3" s="75"/>
      <c r="Q3" s="164" t="s">
        <v>67</v>
      </c>
      <c r="R3" s="149"/>
      <c r="S3" s="164" t="s">
        <v>68</v>
      </c>
      <c r="T3" s="150"/>
      <c r="U3" s="151"/>
      <c r="W3" s="49" t="s">
        <v>69</v>
      </c>
      <c r="X3" s="49" t="s">
        <v>70</v>
      </c>
      <c r="Y3" s="49" t="s">
        <v>1</v>
      </c>
      <c r="Z3" s="49" t="s">
        <v>20</v>
      </c>
      <c r="AA3" s="49" t="s">
        <v>21</v>
      </c>
      <c r="AB3" s="163" t="s">
        <v>22</v>
      </c>
      <c r="AC3" s="163"/>
    </row>
    <row r="4" spans="1:29" ht="19.5" customHeight="1">
      <c r="A4" s="52">
        <v>1</v>
      </c>
      <c r="B4" s="6">
        <v>2</v>
      </c>
      <c r="C4" s="10"/>
      <c r="D4" s="11">
        <v>33</v>
      </c>
      <c r="E4" s="12">
        <v>43</v>
      </c>
      <c r="F4" s="6"/>
      <c r="H4" s="49">
        <f>N4</f>
        <v>1</v>
      </c>
      <c r="I4" s="49">
        <f>INDEX(C$4:C$28,MATCH($H4,$B$4:$B$28,0),1)</f>
        <v>0</v>
      </c>
      <c r="J4" s="49">
        <f>INDEX(D$4:D$28,MATCH($H4,$B$4:$B$28,0),1)</f>
        <v>37</v>
      </c>
      <c r="K4" s="49">
        <f>INDEX(E$4:E$28,MATCH($H4,$B$4:$B$28,0),1)</f>
        <v>27</v>
      </c>
      <c r="L4" s="49">
        <f>INDEX(F$4:F$28,MATCH($H4,$B$4:$B$28,0),1)</f>
        <v>0</v>
      </c>
      <c r="N4" s="64">
        <f>IF('登録'!A5=0,"",'登録'!A5)</f>
        <v>1</v>
      </c>
      <c r="O4" s="14" t="str">
        <f>IF('登録'!B5="","",'登録'!B5)</f>
        <v>直方第一</v>
      </c>
      <c r="P4" s="26" t="str">
        <f>オーダー!L5</f>
        <v>永嶋　咲花②</v>
      </c>
      <c r="Q4" s="8" t="str">
        <f aca="true" t="shared" si="0" ref="Q4:Q25">TEXT(TIME(,,AA4),"H:MM:SS")</f>
        <v>0:37:27</v>
      </c>
      <c r="R4" s="9">
        <f>RANK(AA4,AA$4:AA$28,1)+L4</f>
        <v>16</v>
      </c>
      <c r="S4" s="8" t="str">
        <f aca="true" t="shared" si="1" ref="S4:S25">RIGHT("  "&amp;TEXT(AB4,"##"),2)&amp;":"&amp;RIGHT(TEXT(AC4+100,"##"),2)</f>
        <v> 8:59</v>
      </c>
      <c r="T4" s="98">
        <f aca="true" t="shared" si="2" ref="T4:T25">IF(Z4&gt;Z$1,"",IF(Z4&lt;Z$1,"新","タイ"))</f>
      </c>
      <c r="U4" s="65">
        <f aca="true" t="shared" si="3" ref="U4:U25">RANK(Z4,Z$4:Z$28,1)</f>
        <v>20</v>
      </c>
      <c r="W4" s="49">
        <f>'３区'!Y4</f>
        <v>1708</v>
      </c>
      <c r="X4" s="49">
        <f>I4*3600+J4*60+K4</f>
        <v>2247</v>
      </c>
      <c r="Y4" s="49">
        <f aca="true" t="shared" si="4" ref="Y4:Y25">IF(X4&lt;$X$30,X4,$X$30)</f>
        <v>2247</v>
      </c>
      <c r="Z4" s="49">
        <f>IF(H4=0,"",X4-W4)</f>
        <v>539</v>
      </c>
      <c r="AA4" s="49">
        <f>IF(H4=0,"",'３区'!AA4+Z4)</f>
        <v>2247</v>
      </c>
      <c r="AB4" s="50">
        <f>INT(Z4/60)</f>
        <v>8</v>
      </c>
      <c r="AC4" s="51">
        <f>Z4-AB4*60</f>
        <v>59</v>
      </c>
    </row>
    <row r="5" spans="1:29" ht="19.5" customHeight="1">
      <c r="A5" s="52">
        <v>2</v>
      </c>
      <c r="B5" s="6">
        <v>18</v>
      </c>
      <c r="C5" s="10"/>
      <c r="D5" s="11">
        <v>34</v>
      </c>
      <c r="E5" s="12">
        <v>30</v>
      </c>
      <c r="F5" s="6"/>
      <c r="H5" s="49">
        <f aca="true" t="shared" si="5" ref="H5:H25">N5</f>
        <v>2</v>
      </c>
      <c r="I5" s="49">
        <f aca="true" t="shared" si="6" ref="I5:I25">INDEX(C$4:C$28,MATCH($H5,$B$4:$B$28,0),1)</f>
        <v>0</v>
      </c>
      <c r="J5" s="49">
        <f aca="true" t="shared" si="7" ref="J5:J25">INDEX(D$4:D$28,MATCH($H5,$B$4:$B$28,0),1)</f>
        <v>33</v>
      </c>
      <c r="K5" s="49">
        <f aca="true" t="shared" si="8" ref="K5:K25">INDEX(E$4:E$28,MATCH($H5,$B$4:$B$28,0),1)</f>
        <v>43</v>
      </c>
      <c r="L5" s="49">
        <f aca="true" t="shared" si="9" ref="L5:L25">INDEX(F$4:F$28,MATCH($H5,$B$4:$B$28,0),1)</f>
        <v>0</v>
      </c>
      <c r="N5" s="64">
        <f>IF('登録'!A6=0,"",'登録'!A6)</f>
        <v>2</v>
      </c>
      <c r="O5" s="14" t="str">
        <f>IF('登録'!B6="","",'登録'!B6)</f>
        <v>直方第二</v>
      </c>
      <c r="P5" s="26" t="str">
        <f>オーダー!L6</f>
        <v>河野　早夏③</v>
      </c>
      <c r="Q5" s="8" t="str">
        <f t="shared" si="0"/>
        <v>0:33:43</v>
      </c>
      <c r="R5" s="9">
        <f aca="true" t="shared" si="10" ref="R5:R25">RANK(AA5,AA$4:AA$28,1)+L5</f>
        <v>1</v>
      </c>
      <c r="S5" s="8" t="str">
        <f t="shared" si="1"/>
        <v> 7:38</v>
      </c>
      <c r="T5" s="98">
        <f t="shared" si="2"/>
      </c>
      <c r="U5" s="65">
        <f t="shared" si="3"/>
        <v>1</v>
      </c>
      <c r="W5" s="49">
        <f>'３区'!Y5</f>
        <v>1565</v>
      </c>
      <c r="X5" s="49">
        <f aca="true" t="shared" si="11" ref="X5:X25">I5*3600+J5*60+K5</f>
        <v>2023</v>
      </c>
      <c r="Y5" s="49">
        <f t="shared" si="4"/>
        <v>2023</v>
      </c>
      <c r="Z5" s="49">
        <f aca="true" t="shared" si="12" ref="Z5:Z25">IF(H5=0,"",X5-W5)</f>
        <v>458</v>
      </c>
      <c r="AA5" s="49">
        <f>IF(H5=0,"",'３区'!AA5+Z5)</f>
        <v>2023</v>
      </c>
      <c r="AB5" s="50">
        <f aca="true" t="shared" si="13" ref="AB5:AB25">INT(Z5/60)</f>
        <v>7</v>
      </c>
      <c r="AC5" s="51">
        <f aca="true" t="shared" si="14" ref="AC5:AC25">Z5-AB5*60</f>
        <v>38</v>
      </c>
    </row>
    <row r="6" spans="1:29" ht="19.5" customHeight="1">
      <c r="A6" s="52">
        <v>3</v>
      </c>
      <c r="B6" s="6">
        <v>27</v>
      </c>
      <c r="C6" s="10"/>
      <c r="D6" s="11">
        <v>34</v>
      </c>
      <c r="E6" s="12">
        <v>46</v>
      </c>
      <c r="F6" s="6"/>
      <c r="H6" s="49">
        <f t="shared" si="5"/>
        <v>3</v>
      </c>
      <c r="I6" s="49">
        <f t="shared" si="6"/>
        <v>0</v>
      </c>
      <c r="J6" s="49">
        <f t="shared" si="7"/>
        <v>37</v>
      </c>
      <c r="K6" s="49">
        <f t="shared" si="8"/>
        <v>41</v>
      </c>
      <c r="L6" s="49">
        <f t="shared" si="9"/>
        <v>0</v>
      </c>
      <c r="N6" s="64">
        <f>IF('登録'!A7=0,"",'登録'!A7)</f>
        <v>3</v>
      </c>
      <c r="O6" s="14" t="str">
        <f>IF('登録'!B7="","",'登録'!B7)</f>
        <v>直方第三</v>
      </c>
      <c r="P6" s="26" t="str">
        <f>オーダー!L7</f>
        <v>飯田　　歩③</v>
      </c>
      <c r="Q6" s="8" t="str">
        <f t="shared" si="0"/>
        <v>0:37:41</v>
      </c>
      <c r="R6" s="9">
        <f t="shared" si="10"/>
        <v>18</v>
      </c>
      <c r="S6" s="8" t="str">
        <f t="shared" si="1"/>
        <v> 8:24</v>
      </c>
      <c r="T6" s="98">
        <f t="shared" si="2"/>
      </c>
      <c r="U6" s="65">
        <f t="shared" si="3"/>
        <v>12</v>
      </c>
      <c r="W6" s="49">
        <f>'３区'!Y6</f>
        <v>1757</v>
      </c>
      <c r="X6" s="49">
        <f t="shared" si="11"/>
        <v>2261</v>
      </c>
      <c r="Y6" s="49">
        <f t="shared" si="4"/>
        <v>2261</v>
      </c>
      <c r="Z6" s="49">
        <f t="shared" si="12"/>
        <v>504</v>
      </c>
      <c r="AA6" s="49">
        <f>IF(H6=0,"",'３区'!AA6+Z6)</f>
        <v>2261</v>
      </c>
      <c r="AB6" s="50">
        <f t="shared" si="13"/>
        <v>8</v>
      </c>
      <c r="AC6" s="51">
        <f t="shared" si="14"/>
        <v>24</v>
      </c>
    </row>
    <row r="7" spans="1:29" ht="19.5" customHeight="1">
      <c r="A7" s="52">
        <v>4</v>
      </c>
      <c r="B7" s="6">
        <v>24</v>
      </c>
      <c r="C7" s="10"/>
      <c r="D7" s="11">
        <v>35</v>
      </c>
      <c r="E7" s="12">
        <v>5</v>
      </c>
      <c r="F7" s="6"/>
      <c r="H7" s="49">
        <f t="shared" si="5"/>
        <v>9</v>
      </c>
      <c r="I7" s="49">
        <f t="shared" si="6"/>
        <v>0</v>
      </c>
      <c r="J7" s="49">
        <f t="shared" si="7"/>
        <v>39</v>
      </c>
      <c r="K7" s="49">
        <f t="shared" si="8"/>
        <v>19</v>
      </c>
      <c r="L7" s="49">
        <f t="shared" si="9"/>
        <v>0</v>
      </c>
      <c r="N7" s="64">
        <f>IF('登録'!A8=0,"",'登録'!A8)</f>
        <v>9</v>
      </c>
      <c r="O7" s="14" t="str">
        <f>IF('登録'!B8="","",'登録'!B8)</f>
        <v>鞍手北</v>
      </c>
      <c r="P7" s="26" t="str">
        <f>オーダー!L8</f>
        <v>白石　　遥①</v>
      </c>
      <c r="Q7" s="8" t="str">
        <f t="shared" si="0"/>
        <v>0:39:19</v>
      </c>
      <c r="R7" s="9">
        <f t="shared" si="10"/>
        <v>20</v>
      </c>
      <c r="S7" s="8" t="str">
        <f t="shared" si="1"/>
        <v> 8:29</v>
      </c>
      <c r="T7" s="98">
        <f t="shared" si="2"/>
      </c>
      <c r="U7" s="65">
        <f t="shared" si="3"/>
        <v>14</v>
      </c>
      <c r="W7" s="49">
        <f>'３区'!Y7</f>
        <v>1850</v>
      </c>
      <c r="X7" s="49">
        <f t="shared" si="11"/>
        <v>2359</v>
      </c>
      <c r="Y7" s="49">
        <f t="shared" si="4"/>
        <v>2359</v>
      </c>
      <c r="Z7" s="49">
        <f t="shared" si="12"/>
        <v>509</v>
      </c>
      <c r="AA7" s="49">
        <f>IF(H7=0,"",'３区'!AA7+Z7)</f>
        <v>2359</v>
      </c>
      <c r="AB7" s="50">
        <f t="shared" si="13"/>
        <v>8</v>
      </c>
      <c r="AC7" s="51">
        <f t="shared" si="14"/>
        <v>29</v>
      </c>
    </row>
    <row r="8" spans="1:29" ht="19.5" customHeight="1">
      <c r="A8" s="52">
        <v>5</v>
      </c>
      <c r="B8" s="6">
        <v>11</v>
      </c>
      <c r="C8" s="10"/>
      <c r="D8" s="11">
        <v>35</v>
      </c>
      <c r="E8" s="12">
        <v>10</v>
      </c>
      <c r="F8" s="6"/>
      <c r="H8" s="49">
        <f t="shared" si="5"/>
        <v>11</v>
      </c>
      <c r="I8" s="49">
        <f t="shared" si="6"/>
        <v>0</v>
      </c>
      <c r="J8" s="49">
        <f t="shared" si="7"/>
        <v>35</v>
      </c>
      <c r="K8" s="49">
        <f t="shared" si="8"/>
        <v>10</v>
      </c>
      <c r="L8" s="49">
        <f t="shared" si="9"/>
        <v>0</v>
      </c>
      <c r="N8" s="64">
        <f>IF('登録'!A9=0,"",'登録'!A9)</f>
        <v>11</v>
      </c>
      <c r="O8" s="14" t="str">
        <f>IF('登録'!B9="","",'登録'!B9)</f>
        <v>若　　宮</v>
      </c>
      <c r="P8" s="26" t="str">
        <f>オーダー!L9</f>
        <v>牧　奈都美②</v>
      </c>
      <c r="Q8" s="8" t="str">
        <f t="shared" si="0"/>
        <v>0:35:10</v>
      </c>
      <c r="R8" s="9">
        <f t="shared" si="10"/>
        <v>5</v>
      </c>
      <c r="S8" s="8" t="str">
        <f t="shared" si="1"/>
        <v> 7:58</v>
      </c>
      <c r="T8" s="98">
        <f t="shared" si="2"/>
      </c>
      <c r="U8" s="65">
        <f t="shared" si="3"/>
        <v>3</v>
      </c>
      <c r="W8" s="49">
        <f>'３区'!Y8</f>
        <v>1632</v>
      </c>
      <c r="X8" s="49">
        <f t="shared" si="11"/>
        <v>2110</v>
      </c>
      <c r="Y8" s="49">
        <f t="shared" si="4"/>
        <v>2110</v>
      </c>
      <c r="Z8" s="49">
        <f t="shared" si="12"/>
        <v>478</v>
      </c>
      <c r="AA8" s="49">
        <f>IF(H8=0,"",'３区'!AA8+Z8)</f>
        <v>2110</v>
      </c>
      <c r="AB8" s="50">
        <f t="shared" si="13"/>
        <v>7</v>
      </c>
      <c r="AC8" s="51">
        <f t="shared" si="14"/>
        <v>58</v>
      </c>
    </row>
    <row r="9" spans="1:29" ht="19.5" customHeight="1">
      <c r="A9" s="52">
        <v>6</v>
      </c>
      <c r="B9" s="6">
        <v>17</v>
      </c>
      <c r="C9" s="10"/>
      <c r="D9" s="11">
        <v>36</v>
      </c>
      <c r="E9" s="12">
        <v>5</v>
      </c>
      <c r="F9" s="6"/>
      <c r="H9" s="49">
        <f t="shared" si="5"/>
        <v>16</v>
      </c>
      <c r="I9" s="49">
        <f t="shared" si="6"/>
        <v>0</v>
      </c>
      <c r="J9" s="49">
        <f t="shared" si="7"/>
        <v>36</v>
      </c>
      <c r="K9" s="49">
        <f t="shared" si="8"/>
        <v>32</v>
      </c>
      <c r="L9" s="49">
        <f t="shared" si="9"/>
        <v>0</v>
      </c>
      <c r="N9" s="64">
        <f>IF('登録'!A10=0,"",'登録'!A10)</f>
        <v>16</v>
      </c>
      <c r="O9" s="14" t="str">
        <f>IF('登録'!B10="","",'登録'!B10)</f>
        <v>水　　巻</v>
      </c>
      <c r="P9" s="26" t="str">
        <f>オーダー!L10</f>
        <v>鶴野　悠香③</v>
      </c>
      <c r="Q9" s="8" t="str">
        <f t="shared" si="0"/>
        <v>0:36:32</v>
      </c>
      <c r="R9" s="9">
        <f t="shared" si="10"/>
        <v>10</v>
      </c>
      <c r="S9" s="8" t="str">
        <f t="shared" si="1"/>
        <v> 8:01</v>
      </c>
      <c r="T9" s="98">
        <f t="shared" si="2"/>
      </c>
      <c r="U9" s="65">
        <f t="shared" si="3"/>
        <v>4</v>
      </c>
      <c r="W9" s="49">
        <f>'３区'!Y9</f>
        <v>1711</v>
      </c>
      <c r="X9" s="49">
        <f t="shared" si="11"/>
        <v>2192</v>
      </c>
      <c r="Y9" s="49">
        <f t="shared" si="4"/>
        <v>2192</v>
      </c>
      <c r="Z9" s="49">
        <f t="shared" si="12"/>
        <v>481</v>
      </c>
      <c r="AA9" s="49">
        <f>IF(H9=0,"",'３区'!AA9+Z9)</f>
        <v>2192</v>
      </c>
      <c r="AB9" s="50">
        <f t="shared" si="13"/>
        <v>8</v>
      </c>
      <c r="AC9" s="51">
        <f t="shared" si="14"/>
        <v>1</v>
      </c>
    </row>
    <row r="10" spans="1:29" ht="19.5" customHeight="1">
      <c r="A10" s="52">
        <v>7</v>
      </c>
      <c r="B10" s="6">
        <v>37</v>
      </c>
      <c r="C10" s="10"/>
      <c r="D10" s="11">
        <v>36</v>
      </c>
      <c r="E10" s="12">
        <v>10</v>
      </c>
      <c r="F10" s="6"/>
      <c r="H10" s="49">
        <f t="shared" si="5"/>
        <v>17</v>
      </c>
      <c r="I10" s="49">
        <f t="shared" si="6"/>
        <v>0</v>
      </c>
      <c r="J10" s="49">
        <f t="shared" si="7"/>
        <v>36</v>
      </c>
      <c r="K10" s="49">
        <f t="shared" si="8"/>
        <v>5</v>
      </c>
      <c r="L10" s="49">
        <f t="shared" si="9"/>
        <v>0</v>
      </c>
      <c r="N10" s="64">
        <f>IF('登録'!A11=0,"",'登録'!A11)</f>
        <v>17</v>
      </c>
      <c r="O10" s="14" t="str">
        <f>IF('登録'!B11="","",'登録'!B11)</f>
        <v>水巻南</v>
      </c>
      <c r="P10" s="26" t="str">
        <f>オーダー!L11</f>
        <v>中村真由美①</v>
      </c>
      <c r="Q10" s="8" t="str">
        <f t="shared" si="0"/>
        <v>0:36:05</v>
      </c>
      <c r="R10" s="9">
        <f t="shared" si="10"/>
        <v>6</v>
      </c>
      <c r="S10" s="8" t="str">
        <f t="shared" si="1"/>
        <v> 7:56</v>
      </c>
      <c r="T10" s="98">
        <f t="shared" si="2"/>
      </c>
      <c r="U10" s="65">
        <f t="shared" si="3"/>
        <v>2</v>
      </c>
      <c r="W10" s="49">
        <f>'３区'!Y10</f>
        <v>1689</v>
      </c>
      <c r="X10" s="49">
        <f t="shared" si="11"/>
        <v>2165</v>
      </c>
      <c r="Y10" s="49">
        <f t="shared" si="4"/>
        <v>2165</v>
      </c>
      <c r="Z10" s="49">
        <f t="shared" si="12"/>
        <v>476</v>
      </c>
      <c r="AA10" s="49">
        <f>IF(H10=0,"",'３区'!AA10+Z10)</f>
        <v>2165</v>
      </c>
      <c r="AB10" s="50">
        <f t="shared" si="13"/>
        <v>7</v>
      </c>
      <c r="AC10" s="51">
        <f t="shared" si="14"/>
        <v>56</v>
      </c>
    </row>
    <row r="11" spans="1:29" ht="19.5" customHeight="1">
      <c r="A11" s="52">
        <v>8</v>
      </c>
      <c r="B11" s="6">
        <v>35</v>
      </c>
      <c r="C11" s="10"/>
      <c r="D11" s="11">
        <v>36</v>
      </c>
      <c r="E11" s="12">
        <v>13</v>
      </c>
      <c r="F11" s="6"/>
      <c r="H11" s="49">
        <f t="shared" si="5"/>
        <v>18</v>
      </c>
      <c r="I11" s="49">
        <f t="shared" si="6"/>
        <v>0</v>
      </c>
      <c r="J11" s="49">
        <f t="shared" si="7"/>
        <v>34</v>
      </c>
      <c r="K11" s="49">
        <f t="shared" si="8"/>
        <v>30</v>
      </c>
      <c r="L11" s="49">
        <f t="shared" si="9"/>
        <v>0</v>
      </c>
      <c r="N11" s="64">
        <f>IF('登録'!A12=0,"",'登録'!A12)</f>
        <v>18</v>
      </c>
      <c r="O11" s="14" t="str">
        <f>IF('登録'!B12="","",'登録'!B12)</f>
        <v>芦　　屋</v>
      </c>
      <c r="P11" s="26" t="str">
        <f>オーダー!L12</f>
        <v>永野　瑞季②</v>
      </c>
      <c r="Q11" s="8" t="str">
        <f t="shared" si="0"/>
        <v>0:34:30</v>
      </c>
      <c r="R11" s="9">
        <f t="shared" si="10"/>
        <v>2</v>
      </c>
      <c r="S11" s="8" t="str">
        <f t="shared" si="1"/>
        <v> 8:10</v>
      </c>
      <c r="T11" s="98">
        <f t="shared" si="2"/>
      </c>
      <c r="U11" s="65">
        <f t="shared" si="3"/>
        <v>8</v>
      </c>
      <c r="W11" s="49">
        <f>'３区'!Y11</f>
        <v>1580</v>
      </c>
      <c r="X11" s="49">
        <f t="shared" si="11"/>
        <v>2070</v>
      </c>
      <c r="Y11" s="49">
        <f t="shared" si="4"/>
        <v>2070</v>
      </c>
      <c r="Z11" s="49">
        <f t="shared" si="12"/>
        <v>490</v>
      </c>
      <c r="AA11" s="49">
        <f>IF(H11=0,"",'３区'!AA11+Z11)</f>
        <v>2070</v>
      </c>
      <c r="AB11" s="50">
        <f t="shared" si="13"/>
        <v>8</v>
      </c>
      <c r="AC11" s="51">
        <f t="shared" si="14"/>
        <v>10</v>
      </c>
    </row>
    <row r="12" spans="1:29" ht="19.5" customHeight="1">
      <c r="A12" s="52">
        <v>9</v>
      </c>
      <c r="B12" s="6">
        <v>19</v>
      </c>
      <c r="C12" s="10"/>
      <c r="D12" s="11">
        <v>36</v>
      </c>
      <c r="E12" s="12">
        <v>14</v>
      </c>
      <c r="F12" s="6"/>
      <c r="H12" s="49">
        <f t="shared" si="5"/>
        <v>19</v>
      </c>
      <c r="I12" s="49">
        <f t="shared" si="6"/>
        <v>0</v>
      </c>
      <c r="J12" s="49">
        <f t="shared" si="7"/>
        <v>36</v>
      </c>
      <c r="K12" s="49">
        <f t="shared" si="8"/>
        <v>14</v>
      </c>
      <c r="L12" s="49">
        <f t="shared" si="9"/>
        <v>0</v>
      </c>
      <c r="N12" s="64">
        <f>IF('登録'!A13=0,"",'登録'!A13)</f>
        <v>19</v>
      </c>
      <c r="O12" s="14" t="str">
        <f>IF('登録'!B13="","",'登録'!B13)</f>
        <v>遠　　賀</v>
      </c>
      <c r="P12" s="26" t="str">
        <f>オーダー!L13</f>
        <v>三橋　舞子①</v>
      </c>
      <c r="Q12" s="8" t="str">
        <f t="shared" si="0"/>
        <v>0:36:14</v>
      </c>
      <c r="R12" s="9">
        <f t="shared" si="10"/>
        <v>9</v>
      </c>
      <c r="S12" s="8" t="str">
        <f t="shared" si="1"/>
        <v> 8:30</v>
      </c>
      <c r="T12" s="98">
        <f t="shared" si="2"/>
      </c>
      <c r="U12" s="65">
        <f t="shared" si="3"/>
        <v>15</v>
      </c>
      <c r="W12" s="49">
        <f>'３区'!Y12</f>
        <v>1664</v>
      </c>
      <c r="X12" s="49">
        <f t="shared" si="11"/>
        <v>2174</v>
      </c>
      <c r="Y12" s="49">
        <f t="shared" si="4"/>
        <v>2174</v>
      </c>
      <c r="Z12" s="49">
        <f t="shared" si="12"/>
        <v>510</v>
      </c>
      <c r="AA12" s="49">
        <f>IF(H12=0,"",'３区'!AA12+Z12)</f>
        <v>2174</v>
      </c>
      <c r="AB12" s="50">
        <f t="shared" si="13"/>
        <v>8</v>
      </c>
      <c r="AC12" s="51">
        <f t="shared" si="14"/>
        <v>30</v>
      </c>
    </row>
    <row r="13" spans="1:29" ht="19.5" customHeight="1">
      <c r="A13" s="52">
        <v>10</v>
      </c>
      <c r="B13" s="6">
        <v>16</v>
      </c>
      <c r="C13" s="10"/>
      <c r="D13" s="11">
        <v>36</v>
      </c>
      <c r="E13" s="12">
        <v>32</v>
      </c>
      <c r="F13" s="6"/>
      <c r="H13" s="49">
        <f t="shared" si="5"/>
        <v>21</v>
      </c>
      <c r="I13" s="49">
        <f t="shared" si="6"/>
        <v>0</v>
      </c>
      <c r="J13" s="49">
        <f t="shared" si="7"/>
        <v>37</v>
      </c>
      <c r="K13" s="49">
        <f t="shared" si="8"/>
        <v>51</v>
      </c>
      <c r="L13" s="49">
        <f t="shared" si="9"/>
        <v>0</v>
      </c>
      <c r="N13" s="64">
        <f>IF('登録'!A14=0,"",'登録'!A14)</f>
        <v>21</v>
      </c>
      <c r="O13" s="14" t="str">
        <f>IF('登録'!B14="","",'登録'!B14)</f>
        <v>岡　　垣</v>
      </c>
      <c r="P13" s="26" t="str">
        <f>オーダー!L14</f>
        <v>柴田　春奈②</v>
      </c>
      <c r="Q13" s="8" t="str">
        <f t="shared" si="0"/>
        <v>0:37:51</v>
      </c>
      <c r="R13" s="9">
        <f t="shared" si="10"/>
        <v>19</v>
      </c>
      <c r="S13" s="8" t="str">
        <f t="shared" si="1"/>
        <v> 8:33</v>
      </c>
      <c r="T13" s="98">
        <f t="shared" si="2"/>
      </c>
      <c r="U13" s="65">
        <f t="shared" si="3"/>
        <v>16</v>
      </c>
      <c r="W13" s="49">
        <f>'３区'!Y13</f>
        <v>1758</v>
      </c>
      <c r="X13" s="49">
        <f t="shared" si="11"/>
        <v>2271</v>
      </c>
      <c r="Y13" s="49">
        <f t="shared" si="4"/>
        <v>2271</v>
      </c>
      <c r="Z13" s="49">
        <f t="shared" si="12"/>
        <v>513</v>
      </c>
      <c r="AA13" s="49">
        <f>IF(H13=0,"",'３区'!AA13+Z13)</f>
        <v>2271</v>
      </c>
      <c r="AB13" s="50">
        <f t="shared" si="13"/>
        <v>8</v>
      </c>
      <c r="AC13" s="51">
        <f t="shared" si="14"/>
        <v>33</v>
      </c>
    </row>
    <row r="14" spans="1:29" ht="19.5" customHeight="1">
      <c r="A14" s="52">
        <v>11</v>
      </c>
      <c r="B14" s="6">
        <v>60</v>
      </c>
      <c r="C14" s="10"/>
      <c r="D14" s="11">
        <v>36</v>
      </c>
      <c r="E14" s="12">
        <v>48</v>
      </c>
      <c r="F14" s="6"/>
      <c r="H14" s="49">
        <f t="shared" si="5"/>
        <v>23</v>
      </c>
      <c r="I14" s="49">
        <f t="shared" si="6"/>
        <v>0</v>
      </c>
      <c r="J14" s="49">
        <f t="shared" si="7"/>
        <v>37</v>
      </c>
      <c r="K14" s="49">
        <f t="shared" si="8"/>
        <v>1</v>
      </c>
      <c r="L14" s="49">
        <f t="shared" si="9"/>
        <v>0</v>
      </c>
      <c r="N14" s="64">
        <f>IF('登録'!A15=0,"",'登録'!A15)</f>
        <v>23</v>
      </c>
      <c r="O14" s="14" t="str">
        <f>IF('登録'!B15="","",'登録'!B15)</f>
        <v>飯塚第一</v>
      </c>
      <c r="P14" s="26" t="str">
        <f>オーダー!L15</f>
        <v>辻岡　真理②</v>
      </c>
      <c r="Q14" s="8" t="str">
        <f t="shared" si="0"/>
        <v>0:37:01</v>
      </c>
      <c r="R14" s="9">
        <f t="shared" si="10"/>
        <v>14</v>
      </c>
      <c r="S14" s="8" t="str">
        <f t="shared" si="1"/>
        <v> 8:14</v>
      </c>
      <c r="T14" s="98">
        <f t="shared" si="2"/>
      </c>
      <c r="U14" s="65">
        <f t="shared" si="3"/>
        <v>9</v>
      </c>
      <c r="W14" s="49">
        <f>'３区'!Y14</f>
        <v>1727</v>
      </c>
      <c r="X14" s="49">
        <f t="shared" si="11"/>
        <v>2221</v>
      </c>
      <c r="Y14" s="49">
        <f t="shared" si="4"/>
        <v>2221</v>
      </c>
      <c r="Z14" s="49">
        <f t="shared" si="12"/>
        <v>494</v>
      </c>
      <c r="AA14" s="49">
        <f>IF(H14=0,"",'３区'!AA14+Z14)</f>
        <v>2221</v>
      </c>
      <c r="AB14" s="50">
        <f t="shared" si="13"/>
        <v>8</v>
      </c>
      <c r="AC14" s="51">
        <f t="shared" si="14"/>
        <v>14</v>
      </c>
    </row>
    <row r="15" spans="1:29" ht="19.5" customHeight="1">
      <c r="A15" s="52">
        <v>12</v>
      </c>
      <c r="B15" s="6">
        <v>38</v>
      </c>
      <c r="C15" s="10"/>
      <c r="D15" s="11">
        <v>36</v>
      </c>
      <c r="E15" s="12">
        <v>53</v>
      </c>
      <c r="F15" s="6"/>
      <c r="H15" s="49">
        <f t="shared" si="5"/>
        <v>24</v>
      </c>
      <c r="I15" s="49">
        <f t="shared" si="6"/>
        <v>0</v>
      </c>
      <c r="J15" s="49">
        <f t="shared" si="7"/>
        <v>35</v>
      </c>
      <c r="K15" s="49">
        <f t="shared" si="8"/>
        <v>5</v>
      </c>
      <c r="L15" s="49">
        <f t="shared" si="9"/>
        <v>0</v>
      </c>
      <c r="N15" s="64">
        <f>IF('登録'!A16=0,"",'登録'!A16)</f>
        <v>24</v>
      </c>
      <c r="O15" s="14" t="str">
        <f>IF('登録'!B16="","",'登録'!B16)</f>
        <v>飯塚第二</v>
      </c>
      <c r="P15" s="26" t="str">
        <f>オーダー!L16</f>
        <v>白神　香奈①</v>
      </c>
      <c r="Q15" s="8" t="str">
        <f t="shared" si="0"/>
        <v>0:35:05</v>
      </c>
      <c r="R15" s="9">
        <f t="shared" si="10"/>
        <v>4</v>
      </c>
      <c r="S15" s="8" t="str">
        <f t="shared" si="1"/>
        <v> 8:06</v>
      </c>
      <c r="T15" s="98">
        <f t="shared" si="2"/>
      </c>
      <c r="U15" s="65">
        <f t="shared" si="3"/>
        <v>5</v>
      </c>
      <c r="W15" s="49">
        <f>'３区'!Y15</f>
        <v>1619</v>
      </c>
      <c r="X15" s="49">
        <f t="shared" si="11"/>
        <v>2105</v>
      </c>
      <c r="Y15" s="49">
        <f t="shared" si="4"/>
        <v>2105</v>
      </c>
      <c r="Z15" s="49">
        <f t="shared" si="12"/>
        <v>486</v>
      </c>
      <c r="AA15" s="49">
        <f>IF(H15=0,"",'３区'!AA15+Z15)</f>
        <v>2105</v>
      </c>
      <c r="AB15" s="50">
        <f t="shared" si="13"/>
        <v>8</v>
      </c>
      <c r="AC15" s="51">
        <f t="shared" si="14"/>
        <v>6</v>
      </c>
    </row>
    <row r="16" spans="1:29" ht="19.5" customHeight="1">
      <c r="A16" s="52">
        <v>13</v>
      </c>
      <c r="B16" s="6">
        <v>28</v>
      </c>
      <c r="C16" s="10"/>
      <c r="D16" s="11">
        <v>36</v>
      </c>
      <c r="E16" s="12">
        <v>58</v>
      </c>
      <c r="F16" s="6"/>
      <c r="H16" s="49">
        <f t="shared" si="5"/>
        <v>26</v>
      </c>
      <c r="I16" s="49">
        <f t="shared" si="6"/>
        <v>0</v>
      </c>
      <c r="J16" s="49">
        <f t="shared" si="7"/>
        <v>37</v>
      </c>
      <c r="K16" s="49">
        <f t="shared" si="8"/>
        <v>2</v>
      </c>
      <c r="L16" s="49">
        <f t="shared" si="9"/>
        <v>0</v>
      </c>
      <c r="N16" s="64">
        <f>IF('登録'!A17=0,"",'登録'!A17)</f>
        <v>26</v>
      </c>
      <c r="O16" s="14" t="str">
        <f>IF('登録'!B17="","",'登録'!B17)</f>
        <v>菰　　田</v>
      </c>
      <c r="P16" s="26" t="str">
        <f>オーダー!L17</f>
        <v>松宮　由実②</v>
      </c>
      <c r="Q16" s="8" t="str">
        <f t="shared" si="0"/>
        <v>0:37:02</v>
      </c>
      <c r="R16" s="9">
        <f t="shared" si="10"/>
        <v>15</v>
      </c>
      <c r="S16" s="8" t="str">
        <f t="shared" si="1"/>
        <v> 8:08</v>
      </c>
      <c r="T16" s="98">
        <f t="shared" si="2"/>
      </c>
      <c r="U16" s="65">
        <f t="shared" si="3"/>
        <v>6</v>
      </c>
      <c r="W16" s="49">
        <f>'３区'!Y16</f>
        <v>1734</v>
      </c>
      <c r="X16" s="49">
        <f t="shared" si="11"/>
        <v>2222</v>
      </c>
      <c r="Y16" s="49">
        <f t="shared" si="4"/>
        <v>2222</v>
      </c>
      <c r="Z16" s="49">
        <f t="shared" si="12"/>
        <v>488</v>
      </c>
      <c r="AA16" s="49">
        <f>IF(H16=0,"",'３区'!AA16+Z16)</f>
        <v>2222</v>
      </c>
      <c r="AB16" s="50">
        <f t="shared" si="13"/>
        <v>8</v>
      </c>
      <c r="AC16" s="51">
        <f t="shared" si="14"/>
        <v>8</v>
      </c>
    </row>
    <row r="17" spans="1:29" ht="19.5" customHeight="1">
      <c r="A17" s="52">
        <v>14</v>
      </c>
      <c r="B17" s="6">
        <v>23</v>
      </c>
      <c r="C17" s="10"/>
      <c r="D17" s="11">
        <v>37</v>
      </c>
      <c r="E17" s="12">
        <v>1</v>
      </c>
      <c r="F17" s="6"/>
      <c r="H17" s="49">
        <f t="shared" si="5"/>
        <v>27</v>
      </c>
      <c r="I17" s="49">
        <f t="shared" si="6"/>
        <v>0</v>
      </c>
      <c r="J17" s="49">
        <f t="shared" si="7"/>
        <v>34</v>
      </c>
      <c r="K17" s="49">
        <f t="shared" si="8"/>
        <v>46</v>
      </c>
      <c r="L17" s="49">
        <f t="shared" si="9"/>
        <v>0</v>
      </c>
      <c r="N17" s="64">
        <f>IF('登録'!A18=0,"",'登録'!A18)</f>
        <v>27</v>
      </c>
      <c r="O17" s="14" t="str">
        <f>IF('登録'!B18="","",'登録'!B18)</f>
        <v>二　　瀬</v>
      </c>
      <c r="P17" s="26" t="str">
        <f>オーダー!L18</f>
        <v>大西　友紀②</v>
      </c>
      <c r="Q17" s="8" t="str">
        <f t="shared" si="0"/>
        <v>0:34:46</v>
      </c>
      <c r="R17" s="9">
        <f t="shared" si="10"/>
        <v>3</v>
      </c>
      <c r="S17" s="8" t="str">
        <f t="shared" si="1"/>
        <v> 8:14</v>
      </c>
      <c r="T17" s="98">
        <f t="shared" si="2"/>
      </c>
      <c r="U17" s="65">
        <f t="shared" si="3"/>
        <v>9</v>
      </c>
      <c r="W17" s="49">
        <f>'３区'!Y17</f>
        <v>1592</v>
      </c>
      <c r="X17" s="49">
        <f t="shared" si="11"/>
        <v>2086</v>
      </c>
      <c r="Y17" s="49">
        <f t="shared" si="4"/>
        <v>2086</v>
      </c>
      <c r="Z17" s="49">
        <f t="shared" si="12"/>
        <v>494</v>
      </c>
      <c r="AA17" s="49">
        <f>IF(H17=0,"",'３区'!AA17+Z17)</f>
        <v>2086</v>
      </c>
      <c r="AB17" s="50">
        <f t="shared" si="13"/>
        <v>8</v>
      </c>
      <c r="AC17" s="51">
        <f t="shared" si="14"/>
        <v>14</v>
      </c>
    </row>
    <row r="18" spans="1:29" ht="19.5" customHeight="1">
      <c r="A18" s="52">
        <v>15</v>
      </c>
      <c r="B18" s="6">
        <v>26</v>
      </c>
      <c r="C18" s="10"/>
      <c r="D18" s="11">
        <v>37</v>
      </c>
      <c r="E18" s="12">
        <v>2</v>
      </c>
      <c r="F18" s="6"/>
      <c r="H18" s="49">
        <f t="shared" si="5"/>
        <v>28</v>
      </c>
      <c r="I18" s="49">
        <f t="shared" si="6"/>
        <v>0</v>
      </c>
      <c r="J18" s="49">
        <f t="shared" si="7"/>
        <v>36</v>
      </c>
      <c r="K18" s="49">
        <f t="shared" si="8"/>
        <v>58</v>
      </c>
      <c r="L18" s="49">
        <f t="shared" si="9"/>
        <v>0</v>
      </c>
      <c r="N18" s="64">
        <f>IF('登録'!A19=0,"",'登録'!A19)</f>
        <v>28</v>
      </c>
      <c r="O18" s="14" t="str">
        <f>IF('登録'!B19="","",'登録'!B19)</f>
        <v>幸　　袋</v>
      </c>
      <c r="P18" s="26" t="str">
        <f>オーダー!L19</f>
        <v>森山　麗奈①</v>
      </c>
      <c r="Q18" s="8" t="str">
        <f t="shared" si="0"/>
        <v>0:36:58</v>
      </c>
      <c r="R18" s="9">
        <f t="shared" si="10"/>
        <v>13</v>
      </c>
      <c r="S18" s="8" t="str">
        <f t="shared" si="1"/>
        <v> 8:44</v>
      </c>
      <c r="T18" s="98">
        <f t="shared" si="2"/>
      </c>
      <c r="U18" s="65">
        <f t="shared" si="3"/>
        <v>18</v>
      </c>
      <c r="W18" s="49">
        <f>'３区'!Y18</f>
        <v>1694</v>
      </c>
      <c r="X18" s="49">
        <f t="shared" si="11"/>
        <v>2218</v>
      </c>
      <c r="Y18" s="49">
        <f t="shared" si="4"/>
        <v>2218</v>
      </c>
      <c r="Z18" s="49">
        <f t="shared" si="12"/>
        <v>524</v>
      </c>
      <c r="AA18" s="49">
        <f>IF(H18=0,"",'３区'!AA18+Z18)</f>
        <v>2218</v>
      </c>
      <c r="AB18" s="50">
        <f t="shared" si="13"/>
        <v>8</v>
      </c>
      <c r="AC18" s="51">
        <f t="shared" si="14"/>
        <v>44</v>
      </c>
    </row>
    <row r="19" spans="1:29" ht="19.5" customHeight="1">
      <c r="A19" s="52">
        <v>16</v>
      </c>
      <c r="B19" s="6">
        <v>1</v>
      </c>
      <c r="C19" s="10"/>
      <c r="D19" s="11">
        <v>37</v>
      </c>
      <c r="E19" s="12">
        <v>27</v>
      </c>
      <c r="F19" s="6"/>
      <c r="H19" s="49">
        <f t="shared" si="5"/>
        <v>35</v>
      </c>
      <c r="I19" s="49">
        <f t="shared" si="6"/>
        <v>0</v>
      </c>
      <c r="J19" s="49">
        <f t="shared" si="7"/>
        <v>36</v>
      </c>
      <c r="K19" s="49">
        <f t="shared" si="8"/>
        <v>13</v>
      </c>
      <c r="L19" s="49">
        <f t="shared" si="9"/>
        <v>0</v>
      </c>
      <c r="N19" s="64">
        <f>IF('登録'!A20=0,"",'登録'!A20)</f>
        <v>35</v>
      </c>
      <c r="O19" s="14" t="str">
        <f>IF('登録'!B20="","",'登録'!B20)</f>
        <v>碓　　井</v>
      </c>
      <c r="P19" s="26" t="str">
        <f>オーダー!L20</f>
        <v>富田　咲慧③</v>
      </c>
      <c r="Q19" s="8" t="str">
        <f t="shared" si="0"/>
        <v>0:36:13</v>
      </c>
      <c r="R19" s="9">
        <f t="shared" si="10"/>
        <v>8</v>
      </c>
      <c r="S19" s="8" t="str">
        <f t="shared" si="1"/>
        <v> 8:15</v>
      </c>
      <c r="T19" s="98">
        <f t="shared" si="2"/>
      </c>
      <c r="U19" s="65">
        <f t="shared" si="3"/>
        <v>11</v>
      </c>
      <c r="W19" s="49">
        <f>'３区'!Y19</f>
        <v>1678</v>
      </c>
      <c r="X19" s="49">
        <f t="shared" si="11"/>
        <v>2173</v>
      </c>
      <c r="Y19" s="49">
        <f t="shared" si="4"/>
        <v>2173</v>
      </c>
      <c r="Z19" s="49">
        <f t="shared" si="12"/>
        <v>495</v>
      </c>
      <c r="AA19" s="49">
        <f>IF(H19=0,"",'３区'!AA19+Z19)</f>
        <v>2173</v>
      </c>
      <c r="AB19" s="50">
        <f t="shared" si="13"/>
        <v>8</v>
      </c>
      <c r="AC19" s="51">
        <f t="shared" si="14"/>
        <v>15</v>
      </c>
    </row>
    <row r="20" spans="1:29" ht="19.5" customHeight="1">
      <c r="A20" s="52">
        <v>17</v>
      </c>
      <c r="B20" s="6">
        <v>53</v>
      </c>
      <c r="C20" s="10"/>
      <c r="D20" s="11">
        <v>37</v>
      </c>
      <c r="E20" s="12">
        <v>30</v>
      </c>
      <c r="F20" s="6"/>
      <c r="H20" s="49">
        <f t="shared" si="5"/>
        <v>37</v>
      </c>
      <c r="I20" s="49">
        <f t="shared" si="6"/>
        <v>0</v>
      </c>
      <c r="J20" s="49">
        <f t="shared" si="7"/>
        <v>36</v>
      </c>
      <c r="K20" s="49">
        <f t="shared" si="8"/>
        <v>10</v>
      </c>
      <c r="L20" s="49">
        <f t="shared" si="9"/>
        <v>0</v>
      </c>
      <c r="N20" s="64">
        <f>IF('登録'!A21=0,"",'登録'!A21)</f>
        <v>37</v>
      </c>
      <c r="O20" s="14" t="str">
        <f>IF('登録'!B21="","",'登録'!B21)</f>
        <v>桂　　川</v>
      </c>
      <c r="P20" s="26" t="str">
        <f>オーダー!L21</f>
        <v>伊藤　史乃①</v>
      </c>
      <c r="Q20" s="8" t="str">
        <f t="shared" si="0"/>
        <v>0:36:10</v>
      </c>
      <c r="R20" s="9">
        <f t="shared" si="10"/>
        <v>7</v>
      </c>
      <c r="S20" s="8" t="str">
        <f t="shared" si="1"/>
        <v> 8:08</v>
      </c>
      <c r="T20" s="98">
        <f t="shared" si="2"/>
      </c>
      <c r="U20" s="65">
        <f t="shared" si="3"/>
        <v>6</v>
      </c>
      <c r="W20" s="49">
        <f>'３区'!Y20</f>
        <v>1682</v>
      </c>
      <c r="X20" s="49">
        <f t="shared" si="11"/>
        <v>2170</v>
      </c>
      <c r="Y20" s="49">
        <f t="shared" si="4"/>
        <v>2170</v>
      </c>
      <c r="Z20" s="49">
        <f t="shared" si="12"/>
        <v>488</v>
      </c>
      <c r="AA20" s="49">
        <f>IF(H20=0,"",'３区'!AA20+Z20)</f>
        <v>2170</v>
      </c>
      <c r="AB20" s="50">
        <f t="shared" si="13"/>
        <v>8</v>
      </c>
      <c r="AC20" s="51">
        <f t="shared" si="14"/>
        <v>8</v>
      </c>
    </row>
    <row r="21" spans="1:29" ht="19.5" customHeight="1">
      <c r="A21" s="52">
        <v>18</v>
      </c>
      <c r="B21" s="6">
        <v>3</v>
      </c>
      <c r="C21" s="10"/>
      <c r="D21" s="11">
        <v>37</v>
      </c>
      <c r="E21" s="12">
        <v>41</v>
      </c>
      <c r="F21" s="6"/>
      <c r="H21" s="49">
        <f t="shared" si="5"/>
        <v>38</v>
      </c>
      <c r="I21" s="49">
        <f t="shared" si="6"/>
        <v>0</v>
      </c>
      <c r="J21" s="49">
        <f t="shared" si="7"/>
        <v>36</v>
      </c>
      <c r="K21" s="49">
        <f t="shared" si="8"/>
        <v>53</v>
      </c>
      <c r="L21" s="49">
        <f t="shared" si="9"/>
        <v>0</v>
      </c>
      <c r="N21" s="64">
        <f>IF('登録'!A22=0,"",'登録'!A22)</f>
        <v>38</v>
      </c>
      <c r="O21" s="14" t="str">
        <f>IF('登録'!B22="","",'登録'!B22)</f>
        <v>穂波東</v>
      </c>
      <c r="P21" s="26" t="str">
        <f>オーダー!L22</f>
        <v>本河　真紀①</v>
      </c>
      <c r="Q21" s="8" t="str">
        <f t="shared" si="0"/>
        <v>0:36:53</v>
      </c>
      <c r="R21" s="9">
        <f t="shared" si="10"/>
        <v>12</v>
      </c>
      <c r="S21" s="8" t="str">
        <f t="shared" si="1"/>
        <v> 8:42</v>
      </c>
      <c r="T21" s="98">
        <f t="shared" si="2"/>
      </c>
      <c r="U21" s="65">
        <f t="shared" si="3"/>
        <v>17</v>
      </c>
      <c r="W21" s="49">
        <f>'３区'!Y21</f>
        <v>1691</v>
      </c>
      <c r="X21" s="49">
        <f t="shared" si="11"/>
        <v>2213</v>
      </c>
      <c r="Y21" s="49">
        <f t="shared" si="4"/>
        <v>2213</v>
      </c>
      <c r="Z21" s="49">
        <f t="shared" si="12"/>
        <v>522</v>
      </c>
      <c r="AA21" s="49">
        <f>IF(H21=0,"",'３区'!AA21+Z21)</f>
        <v>2213</v>
      </c>
      <c r="AB21" s="50">
        <f t="shared" si="13"/>
        <v>8</v>
      </c>
      <c r="AC21" s="51">
        <f t="shared" si="14"/>
        <v>42</v>
      </c>
    </row>
    <row r="22" spans="1:29" ht="19.5" customHeight="1">
      <c r="A22" s="52">
        <v>19</v>
      </c>
      <c r="B22" s="6">
        <v>21</v>
      </c>
      <c r="C22" s="10"/>
      <c r="D22" s="11">
        <v>37</v>
      </c>
      <c r="E22" s="12">
        <v>51</v>
      </c>
      <c r="F22" s="6"/>
      <c r="H22" s="49">
        <f t="shared" si="5"/>
        <v>60</v>
      </c>
      <c r="I22" s="49">
        <f t="shared" si="6"/>
        <v>0</v>
      </c>
      <c r="J22" s="49">
        <f t="shared" si="7"/>
        <v>36</v>
      </c>
      <c r="K22" s="49">
        <f t="shared" si="8"/>
        <v>48</v>
      </c>
      <c r="L22" s="49">
        <f t="shared" si="9"/>
        <v>0</v>
      </c>
      <c r="N22" s="64">
        <f>IF('登録'!A23=0,"",'登録'!A23)</f>
        <v>60</v>
      </c>
      <c r="O22" s="14" t="str">
        <f>IF('登録'!B23="","",'登録'!B23)</f>
        <v>池　尻</v>
      </c>
      <c r="P22" s="26" t="str">
        <f>オーダー!L23</f>
        <v>丸山　梨沙①</v>
      </c>
      <c r="Q22" s="8" t="str">
        <f t="shared" si="0"/>
        <v>0:36:48</v>
      </c>
      <c r="R22" s="9">
        <f t="shared" si="10"/>
        <v>11</v>
      </c>
      <c r="S22" s="8" t="str">
        <f t="shared" si="1"/>
        <v> 8:28</v>
      </c>
      <c r="T22" s="98">
        <f t="shared" si="2"/>
      </c>
      <c r="U22" s="65">
        <f t="shared" si="3"/>
        <v>13</v>
      </c>
      <c r="W22" s="49">
        <f>'３区'!Y22</f>
        <v>1700</v>
      </c>
      <c r="X22" s="49">
        <f t="shared" si="11"/>
        <v>2208</v>
      </c>
      <c r="Y22" s="49">
        <f t="shared" si="4"/>
        <v>2208</v>
      </c>
      <c r="Z22" s="49">
        <f t="shared" si="12"/>
        <v>508</v>
      </c>
      <c r="AA22" s="49">
        <f>IF(H22=0,"",'３区'!AA22+Z22)</f>
        <v>2208</v>
      </c>
      <c r="AB22" s="50">
        <f t="shared" si="13"/>
        <v>8</v>
      </c>
      <c r="AC22" s="51">
        <f t="shared" si="14"/>
        <v>28</v>
      </c>
    </row>
    <row r="23" spans="1:29" ht="19.5" customHeight="1">
      <c r="A23" s="52">
        <v>20</v>
      </c>
      <c r="B23" s="6">
        <v>9</v>
      </c>
      <c r="C23" s="10"/>
      <c r="D23" s="11">
        <v>39</v>
      </c>
      <c r="E23" s="12">
        <v>19</v>
      </c>
      <c r="F23" s="6"/>
      <c r="H23" s="49">
        <f t="shared" si="5"/>
        <v>53</v>
      </c>
      <c r="I23" s="49">
        <f t="shared" si="6"/>
        <v>0</v>
      </c>
      <c r="J23" s="49">
        <f t="shared" si="7"/>
        <v>37</v>
      </c>
      <c r="K23" s="49">
        <f t="shared" si="8"/>
        <v>30</v>
      </c>
      <c r="L23" s="49">
        <f t="shared" si="9"/>
        <v>0</v>
      </c>
      <c r="N23" s="64">
        <f>IF('登録'!A24=0,"",'登録'!A24)</f>
        <v>53</v>
      </c>
      <c r="O23" s="14" t="str">
        <f>IF('登録'!B24="","",'登録'!B24)</f>
        <v>　赤</v>
      </c>
      <c r="P23" s="26" t="str">
        <f>オーダー!L24</f>
        <v>中野　庸子①</v>
      </c>
      <c r="Q23" s="8" t="str">
        <f t="shared" si="0"/>
        <v>0:37:30</v>
      </c>
      <c r="R23" s="9">
        <f t="shared" si="10"/>
        <v>17</v>
      </c>
      <c r="S23" s="8" t="str">
        <f t="shared" si="1"/>
        <v> 8:45</v>
      </c>
      <c r="T23" s="98">
        <f t="shared" si="2"/>
      </c>
      <c r="U23" s="65">
        <f t="shared" si="3"/>
        <v>19</v>
      </c>
      <c r="W23" s="49">
        <f>'３区'!Y23</f>
        <v>1725</v>
      </c>
      <c r="X23" s="49">
        <f t="shared" si="11"/>
        <v>2250</v>
      </c>
      <c r="Y23" s="49">
        <f t="shared" si="4"/>
        <v>2250</v>
      </c>
      <c r="Z23" s="49">
        <f t="shared" si="12"/>
        <v>525</v>
      </c>
      <c r="AA23" s="49">
        <f>IF(H23=0,"",'３区'!AA23+Z23)</f>
        <v>2250</v>
      </c>
      <c r="AB23" s="50">
        <f t="shared" si="13"/>
        <v>8</v>
      </c>
      <c r="AC23" s="51">
        <f t="shared" si="14"/>
        <v>45</v>
      </c>
    </row>
    <row r="24" spans="1:29" ht="19.5" customHeight="1">
      <c r="A24" s="52">
        <v>21</v>
      </c>
      <c r="B24" s="6">
        <v>62</v>
      </c>
      <c r="C24" s="10"/>
      <c r="D24" s="11">
        <v>40</v>
      </c>
      <c r="E24" s="12">
        <v>29</v>
      </c>
      <c r="F24" s="6"/>
      <c r="H24" s="49">
        <f t="shared" si="5"/>
        <v>62</v>
      </c>
      <c r="I24" s="49">
        <f t="shared" si="6"/>
        <v>0</v>
      </c>
      <c r="J24" s="49">
        <f t="shared" si="7"/>
        <v>40</v>
      </c>
      <c r="K24" s="49">
        <f t="shared" si="8"/>
        <v>29</v>
      </c>
      <c r="L24" s="49">
        <f t="shared" si="9"/>
        <v>0</v>
      </c>
      <c r="N24" s="64">
        <f>IF('登録'!A25=0,"",'登録'!A25)</f>
        <v>62</v>
      </c>
      <c r="O24" s="14" t="str">
        <f>IF('登録'!B25="","",'登録'!B25)</f>
        <v>金　田</v>
      </c>
      <c r="P24" s="26" t="str">
        <f>オーダー!L25</f>
        <v>佐藤　茉里③</v>
      </c>
      <c r="Q24" s="8" t="str">
        <f t="shared" si="0"/>
        <v>0:40:29</v>
      </c>
      <c r="R24" s="9">
        <f t="shared" si="10"/>
        <v>21</v>
      </c>
      <c r="S24" s="8" t="str">
        <f t="shared" si="1"/>
        <v> 9:32</v>
      </c>
      <c r="T24" s="98">
        <f t="shared" si="2"/>
      </c>
      <c r="U24" s="65">
        <f t="shared" si="3"/>
        <v>22</v>
      </c>
      <c r="W24" s="49">
        <f>'３区'!Y24</f>
        <v>1857</v>
      </c>
      <c r="X24" s="49">
        <f t="shared" si="11"/>
        <v>2429</v>
      </c>
      <c r="Y24" s="49">
        <f t="shared" si="4"/>
        <v>2429</v>
      </c>
      <c r="Z24" s="49">
        <f t="shared" si="12"/>
        <v>572</v>
      </c>
      <c r="AA24" s="49">
        <f>IF(H24=0,"",'３区'!AA24+Z24)</f>
        <v>2429</v>
      </c>
      <c r="AB24" s="50">
        <f t="shared" si="13"/>
        <v>9</v>
      </c>
      <c r="AC24" s="51">
        <f t="shared" si="14"/>
        <v>32</v>
      </c>
    </row>
    <row r="25" spans="1:29" ht="19.5" customHeight="1">
      <c r="A25" s="52">
        <v>22</v>
      </c>
      <c r="B25" s="6">
        <v>59</v>
      </c>
      <c r="C25" s="10"/>
      <c r="D25" s="11">
        <v>41</v>
      </c>
      <c r="E25" s="12">
        <v>35</v>
      </c>
      <c r="F25" s="6"/>
      <c r="H25" s="49">
        <f t="shared" si="5"/>
        <v>59</v>
      </c>
      <c r="I25" s="49">
        <f t="shared" si="6"/>
        <v>0</v>
      </c>
      <c r="J25" s="49">
        <f t="shared" si="7"/>
        <v>41</v>
      </c>
      <c r="K25" s="49">
        <f t="shared" si="8"/>
        <v>35</v>
      </c>
      <c r="L25" s="49">
        <f t="shared" si="9"/>
        <v>0</v>
      </c>
      <c r="N25" s="64">
        <f>IF('登録'!A26=0,"",'登録'!A26)</f>
        <v>59</v>
      </c>
      <c r="O25" s="14" t="str">
        <f>IF('登録'!B26="","",'登録'!B26)</f>
        <v>鷹　峰</v>
      </c>
      <c r="P25" s="26" t="str">
        <f>オーダー!L26</f>
        <v>田中　千尋③</v>
      </c>
      <c r="Q25" s="8" t="str">
        <f t="shared" si="0"/>
        <v>0:41:35</v>
      </c>
      <c r="R25" s="9">
        <f t="shared" si="10"/>
        <v>22</v>
      </c>
      <c r="S25" s="8" t="str">
        <f t="shared" si="1"/>
        <v> 9:16</v>
      </c>
      <c r="T25" s="98">
        <f t="shared" si="2"/>
      </c>
      <c r="U25" s="65">
        <f t="shared" si="3"/>
        <v>21</v>
      </c>
      <c r="W25" s="49">
        <f>'３区'!Y25</f>
        <v>1939</v>
      </c>
      <c r="X25" s="49">
        <f t="shared" si="11"/>
        <v>2495</v>
      </c>
      <c r="Y25" s="49">
        <f t="shared" si="4"/>
        <v>2495</v>
      </c>
      <c r="Z25" s="49">
        <f t="shared" si="12"/>
        <v>556</v>
      </c>
      <c r="AA25" s="49">
        <f>IF(H25=0,"",'３区'!AA25+Z25)</f>
        <v>2495</v>
      </c>
      <c r="AB25" s="50">
        <f t="shared" si="13"/>
        <v>9</v>
      </c>
      <c r="AC25" s="51">
        <f t="shared" si="14"/>
        <v>16</v>
      </c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23</v>
      </c>
      <c r="M30" s="54"/>
      <c r="N30" s="66"/>
      <c r="O30" s="5"/>
      <c r="P30" s="5"/>
      <c r="Q30" s="5"/>
      <c r="R30" s="5"/>
      <c r="S30" s="5"/>
      <c r="T30" s="7" t="s">
        <v>44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58" t="s">
        <v>19</v>
      </c>
      <c r="O31" s="159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直方第二</v>
      </c>
      <c r="P32" s="69" t="str">
        <f>INDEX(P4:P28,MATCH(1,$U$4:$U$28,0),1)</f>
        <v>河野　早夏③</v>
      </c>
      <c r="Q32" s="69"/>
      <c r="R32" s="69"/>
      <c r="S32" s="69" t="str">
        <f>INDEX(S4:S28,MATCH(1,$U$4:$U$28,0),1)</f>
        <v> 7:38</v>
      </c>
      <c r="T32" s="100">
        <f>INDEX(T4:T28,MATCH(1,$U$4:$U$28,0),1)</f>
      </c>
      <c r="U32" s="70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0">
      <selection activeCell="D10" sqref="D10"/>
    </sheetView>
  </sheetViews>
  <sheetFormatPr defaultColWidth="8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0.69921875" style="48" customWidth="1"/>
    <col min="17" max="17" width="5.69921875" style="53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33</v>
      </c>
      <c r="O1" s="56"/>
      <c r="P1" s="56"/>
      <c r="Q1" s="57"/>
      <c r="R1" s="58" t="s">
        <v>63</v>
      </c>
      <c r="S1" s="59" t="str">
        <f>RIGHT("  "&amp;TEXT(AB1,"##"),2)&amp;":"&amp;RIGHT(TEXT(AC1+100,"##"),2)</f>
        <v> 7:08</v>
      </c>
      <c r="T1" s="60"/>
      <c r="U1" s="61"/>
      <c r="W1" s="47"/>
      <c r="X1" s="47"/>
      <c r="Y1" s="47"/>
      <c r="Z1" s="49">
        <f>AB1*60+AC1</f>
        <v>428</v>
      </c>
      <c r="AA1" s="47"/>
      <c r="AB1" s="50">
        <f>'最初に'!F22</f>
        <v>7</v>
      </c>
      <c r="AC1" s="51">
        <f>'最初に'!H22</f>
        <v>8</v>
      </c>
    </row>
    <row r="2" spans="14:29" s="46" customFormat="1" ht="12.75" thickBot="1">
      <c r="N2" s="71"/>
      <c r="O2" s="72"/>
      <c r="P2" s="72"/>
      <c r="Q2" s="72"/>
      <c r="R2" s="72"/>
      <c r="S2" s="72"/>
      <c r="T2" s="72"/>
      <c r="U2" s="73"/>
      <c r="W2" s="47"/>
      <c r="X2" s="47"/>
      <c r="Y2" s="47"/>
      <c r="Z2" s="47"/>
      <c r="AA2" s="47"/>
      <c r="AB2" s="50"/>
      <c r="AC2" s="51"/>
    </row>
    <row r="3" spans="1:29" ht="12">
      <c r="A3" s="52" t="s">
        <v>64</v>
      </c>
      <c r="B3" s="52" t="s">
        <v>65</v>
      </c>
      <c r="C3" s="160" t="s">
        <v>31</v>
      </c>
      <c r="D3" s="161"/>
      <c r="E3" s="162"/>
      <c r="F3" s="52" t="s">
        <v>83</v>
      </c>
      <c r="H3" s="49" t="s">
        <v>65</v>
      </c>
      <c r="I3" s="163" t="s">
        <v>31</v>
      </c>
      <c r="J3" s="163"/>
      <c r="K3" s="163"/>
      <c r="L3" s="49"/>
      <c r="N3" s="74"/>
      <c r="O3" s="59"/>
      <c r="P3" s="75"/>
      <c r="Q3" s="164" t="s">
        <v>67</v>
      </c>
      <c r="R3" s="149"/>
      <c r="S3" s="164" t="s">
        <v>68</v>
      </c>
      <c r="T3" s="150"/>
      <c r="U3" s="151"/>
      <c r="W3" s="49" t="s">
        <v>69</v>
      </c>
      <c r="X3" s="49" t="s">
        <v>70</v>
      </c>
      <c r="Y3" s="49" t="s">
        <v>1</v>
      </c>
      <c r="Z3" s="49" t="s">
        <v>20</v>
      </c>
      <c r="AA3" s="49" t="s">
        <v>21</v>
      </c>
      <c r="AB3" s="163" t="s">
        <v>22</v>
      </c>
      <c r="AC3" s="163"/>
    </row>
    <row r="4" spans="1:29" ht="19.5" customHeight="1">
      <c r="A4" s="52">
        <v>1</v>
      </c>
      <c r="B4" s="6">
        <v>2</v>
      </c>
      <c r="C4" s="10"/>
      <c r="D4" s="11">
        <v>41</v>
      </c>
      <c r="E4" s="12">
        <v>20</v>
      </c>
      <c r="F4" s="6"/>
      <c r="H4" s="49">
        <f>N4</f>
        <v>1</v>
      </c>
      <c r="I4" s="49">
        <f>INDEX(C$4:C$28,MATCH($H4,$B$4:$B$28,0),1)</f>
        <v>0</v>
      </c>
      <c r="J4" s="49">
        <f>INDEX(D$4:D$28,MATCH($H4,$B$4:$B$28,0),1)</f>
        <v>46</v>
      </c>
      <c r="K4" s="49">
        <f>INDEX(E$4:E$28,MATCH($H4,$B$4:$B$28,0),1)</f>
        <v>13</v>
      </c>
      <c r="L4" s="49">
        <f>INDEX(F$4:F$28,MATCH($H4,$B$4:$B$28,0),1)</f>
        <v>0</v>
      </c>
      <c r="N4" s="64">
        <f>IF('登録'!A5=0,"",'登録'!A5)</f>
        <v>1</v>
      </c>
      <c r="O4" s="14" t="str">
        <f>IF('登録'!B5="","",'登録'!B5)</f>
        <v>直方第一</v>
      </c>
      <c r="P4" s="26" t="str">
        <f>オーダー!M5</f>
        <v>田中　千愛③</v>
      </c>
      <c r="Q4" s="8" t="str">
        <f aca="true" t="shared" si="0" ref="Q4:Q25">TEXT(TIME(,,AA4),"H:MM:SS")</f>
        <v>0:46:13</v>
      </c>
      <c r="R4" s="9">
        <f>RANK(AA4,AA$4:AA$28,1)+L4</f>
        <v>17</v>
      </c>
      <c r="S4" s="8" t="str">
        <f aca="true" t="shared" si="1" ref="S4:S25">RIGHT("  "&amp;TEXT(AB4,"##"),2)&amp;":"&amp;RIGHT(TEXT(AC4+100,"##"),2)</f>
        <v> 8:46</v>
      </c>
      <c r="T4" s="98">
        <f aca="true" t="shared" si="2" ref="T4:T25">IF(Z4&gt;Z$1,"",IF(Z4&lt;Z$1,"新","タイ"))</f>
      </c>
      <c r="U4" s="65">
        <f aca="true" t="shared" si="3" ref="U4:U25">RANK(Z4,Z$4:Z$28,1)</f>
        <v>17</v>
      </c>
      <c r="W4" s="49">
        <f>'４区'!Y4</f>
        <v>2247</v>
      </c>
      <c r="X4" s="49">
        <f>I4*3600+J4*60+K4</f>
        <v>2773</v>
      </c>
      <c r="Y4" s="49">
        <f aca="true" t="shared" si="4" ref="Y4:Y25">IF(X4&lt;$X$30,X4,$X$30)</f>
        <v>2773</v>
      </c>
      <c r="Z4" s="49">
        <f>IF(H4=0,"",X4-W4)</f>
        <v>526</v>
      </c>
      <c r="AA4" s="49">
        <f>IF(H4=0,"",'４区'!AA4+Z4)</f>
        <v>2773</v>
      </c>
      <c r="AB4" s="50">
        <f>INT(Z4/60)</f>
        <v>8</v>
      </c>
      <c r="AC4" s="51">
        <f>Z4-AB4*60</f>
        <v>46</v>
      </c>
    </row>
    <row r="5" spans="1:29" ht="19.5" customHeight="1">
      <c r="A5" s="52">
        <v>2</v>
      </c>
      <c r="B5" s="6">
        <v>11</v>
      </c>
      <c r="C5" s="10"/>
      <c r="D5" s="11">
        <v>42</v>
      </c>
      <c r="E5" s="12">
        <v>22</v>
      </c>
      <c r="F5" s="6"/>
      <c r="H5" s="49">
        <f aca="true" t="shared" si="5" ref="H5:H25">N5</f>
        <v>2</v>
      </c>
      <c r="I5" s="49">
        <f aca="true" t="shared" si="6" ref="I5:I25">INDEX(C$4:C$28,MATCH($H5,$B$4:$B$28,0),1)</f>
        <v>0</v>
      </c>
      <c r="J5" s="49">
        <f aca="true" t="shared" si="7" ref="J5:J25">INDEX(D$4:D$28,MATCH($H5,$B$4:$B$28,0),1)</f>
        <v>41</v>
      </c>
      <c r="K5" s="49">
        <f aca="true" t="shared" si="8" ref="K5:K25">INDEX(E$4:E$28,MATCH($H5,$B$4:$B$28,0),1)</f>
        <v>20</v>
      </c>
      <c r="L5" s="49">
        <f aca="true" t="shared" si="9" ref="L5:L25">INDEX(F$4:F$28,MATCH($H5,$B$4:$B$28,0),1)</f>
        <v>0</v>
      </c>
      <c r="N5" s="64">
        <f>IF('登録'!A6=0,"",'登録'!A6)</f>
        <v>2</v>
      </c>
      <c r="O5" s="14" t="str">
        <f>IF('登録'!B6="","",'登録'!B6)</f>
        <v>直方第二</v>
      </c>
      <c r="P5" s="26" t="str">
        <f>オーダー!M6</f>
        <v>藤本　美咲②</v>
      </c>
      <c r="Q5" s="8" t="str">
        <f t="shared" si="0"/>
        <v>0:41:20</v>
      </c>
      <c r="R5" s="9">
        <f aca="true" t="shared" si="10" ref="R5:R25">RANK(AA5,AA$4:AA$28,1)+L5</f>
        <v>1</v>
      </c>
      <c r="S5" s="8" t="str">
        <f t="shared" si="1"/>
        <v> 7:37</v>
      </c>
      <c r="T5" s="98">
        <f t="shared" si="2"/>
      </c>
      <c r="U5" s="65">
        <f t="shared" si="3"/>
        <v>2</v>
      </c>
      <c r="W5" s="49">
        <f>'４区'!Y5</f>
        <v>2023</v>
      </c>
      <c r="X5" s="49">
        <f aca="true" t="shared" si="11" ref="X5:X25">I5*3600+J5*60+K5</f>
        <v>2480</v>
      </c>
      <c r="Y5" s="49">
        <f t="shared" si="4"/>
        <v>2480</v>
      </c>
      <c r="Z5" s="49">
        <f aca="true" t="shared" si="12" ref="Z5:Z25">IF(H5=0,"",X5-W5)</f>
        <v>457</v>
      </c>
      <c r="AA5" s="49">
        <f>IF(H5=0,"",'４区'!AA5+Z5)</f>
        <v>2480</v>
      </c>
      <c r="AB5" s="50">
        <f aca="true" t="shared" si="13" ref="AB5:AB25">INT(Z5/60)</f>
        <v>7</v>
      </c>
      <c r="AC5" s="51">
        <f aca="true" t="shared" si="14" ref="AC5:AC25">Z5-AB5*60</f>
        <v>37</v>
      </c>
    </row>
    <row r="6" spans="1:29" ht="19.5" customHeight="1">
      <c r="A6" s="52">
        <v>3</v>
      </c>
      <c r="B6" s="6">
        <v>18</v>
      </c>
      <c r="C6" s="10"/>
      <c r="D6" s="11">
        <v>42</v>
      </c>
      <c r="E6" s="12">
        <v>25</v>
      </c>
      <c r="F6" s="6"/>
      <c r="H6" s="49">
        <f t="shared" si="5"/>
        <v>3</v>
      </c>
      <c r="I6" s="49">
        <f t="shared" si="6"/>
        <v>0</v>
      </c>
      <c r="J6" s="49">
        <f t="shared" si="7"/>
        <v>46</v>
      </c>
      <c r="K6" s="49">
        <f t="shared" si="8"/>
        <v>12</v>
      </c>
      <c r="L6" s="49">
        <f t="shared" si="9"/>
        <v>0</v>
      </c>
      <c r="N6" s="64">
        <f>IF('登録'!A7=0,"",'登録'!A7)</f>
        <v>3</v>
      </c>
      <c r="O6" s="14" t="str">
        <f>IF('登録'!B7="","",'登録'!B7)</f>
        <v>直方第三</v>
      </c>
      <c r="P6" s="26" t="str">
        <f>オーダー!M7</f>
        <v>小田　沙織②</v>
      </c>
      <c r="Q6" s="8" t="str">
        <f t="shared" si="0"/>
        <v>0:46:12</v>
      </c>
      <c r="R6" s="9">
        <f t="shared" si="10"/>
        <v>16</v>
      </c>
      <c r="S6" s="8" t="str">
        <f t="shared" si="1"/>
        <v> 8:31</v>
      </c>
      <c r="T6" s="98">
        <f t="shared" si="2"/>
      </c>
      <c r="U6" s="65">
        <f t="shared" si="3"/>
        <v>16</v>
      </c>
      <c r="W6" s="49">
        <f>'４区'!Y6</f>
        <v>2261</v>
      </c>
      <c r="X6" s="49">
        <f t="shared" si="11"/>
        <v>2772</v>
      </c>
      <c r="Y6" s="49">
        <f t="shared" si="4"/>
        <v>2772</v>
      </c>
      <c r="Z6" s="49">
        <f t="shared" si="12"/>
        <v>511</v>
      </c>
      <c r="AA6" s="49">
        <f>IF(H6=0,"",'４区'!AA6+Z6)</f>
        <v>2772</v>
      </c>
      <c r="AB6" s="50">
        <f t="shared" si="13"/>
        <v>8</v>
      </c>
      <c r="AC6" s="51">
        <f t="shared" si="14"/>
        <v>31</v>
      </c>
    </row>
    <row r="7" spans="1:29" ht="19.5" customHeight="1">
      <c r="A7" s="52">
        <v>4</v>
      </c>
      <c r="B7" s="6">
        <v>27</v>
      </c>
      <c r="C7" s="10"/>
      <c r="D7" s="11">
        <v>42</v>
      </c>
      <c r="E7" s="12">
        <v>26</v>
      </c>
      <c r="F7" s="6"/>
      <c r="H7" s="49">
        <f t="shared" si="5"/>
        <v>9</v>
      </c>
      <c r="I7" s="49">
        <f t="shared" si="6"/>
        <v>0</v>
      </c>
      <c r="J7" s="49">
        <f t="shared" si="7"/>
        <v>48</v>
      </c>
      <c r="K7" s="49">
        <f t="shared" si="8"/>
        <v>44</v>
      </c>
      <c r="L7" s="49">
        <f t="shared" si="9"/>
        <v>0</v>
      </c>
      <c r="N7" s="64">
        <f>IF('登録'!A8=0,"",'登録'!A8)</f>
        <v>9</v>
      </c>
      <c r="O7" s="14" t="str">
        <f>IF('登録'!B8="","",'登録'!B8)</f>
        <v>鞍手北</v>
      </c>
      <c r="P7" s="26" t="str">
        <f>オーダー!M8</f>
        <v>梶栗　美希①</v>
      </c>
      <c r="Q7" s="8" t="str">
        <f t="shared" si="0"/>
        <v>0:48:44</v>
      </c>
      <c r="R7" s="9">
        <f t="shared" si="10"/>
        <v>20</v>
      </c>
      <c r="S7" s="8" t="str">
        <f t="shared" si="1"/>
        <v> 9:25</v>
      </c>
      <c r="T7" s="98">
        <f t="shared" si="2"/>
      </c>
      <c r="U7" s="65">
        <f t="shared" si="3"/>
        <v>20</v>
      </c>
      <c r="W7" s="49">
        <f>'４区'!Y7</f>
        <v>2359</v>
      </c>
      <c r="X7" s="49">
        <f t="shared" si="11"/>
        <v>2924</v>
      </c>
      <c r="Y7" s="49">
        <f t="shared" si="4"/>
        <v>2924</v>
      </c>
      <c r="Z7" s="49">
        <f t="shared" si="12"/>
        <v>565</v>
      </c>
      <c r="AA7" s="49">
        <f>IF(H7=0,"",'４区'!AA7+Z7)</f>
        <v>2924</v>
      </c>
      <c r="AB7" s="50">
        <f t="shared" si="13"/>
        <v>9</v>
      </c>
      <c r="AC7" s="51">
        <f t="shared" si="14"/>
        <v>25</v>
      </c>
    </row>
    <row r="8" spans="1:29" ht="19.5" customHeight="1">
      <c r="A8" s="52">
        <v>5</v>
      </c>
      <c r="B8" s="6">
        <v>24</v>
      </c>
      <c r="C8" s="10"/>
      <c r="D8" s="11">
        <v>43</v>
      </c>
      <c r="E8" s="12">
        <v>35</v>
      </c>
      <c r="F8" s="6"/>
      <c r="H8" s="49">
        <f t="shared" si="5"/>
        <v>11</v>
      </c>
      <c r="I8" s="49">
        <f t="shared" si="6"/>
        <v>0</v>
      </c>
      <c r="J8" s="49">
        <f t="shared" si="7"/>
        <v>42</v>
      </c>
      <c r="K8" s="49">
        <f t="shared" si="8"/>
        <v>22</v>
      </c>
      <c r="L8" s="49">
        <f t="shared" si="9"/>
        <v>0</v>
      </c>
      <c r="N8" s="64">
        <f>IF('登録'!A9=0,"",'登録'!A9)</f>
        <v>11</v>
      </c>
      <c r="O8" s="14" t="str">
        <f>IF('登録'!B9="","",'登録'!B9)</f>
        <v>若　　宮</v>
      </c>
      <c r="P8" s="26" t="str">
        <f>オーダー!M9</f>
        <v>安永百合恵③</v>
      </c>
      <c r="Q8" s="8" t="str">
        <f t="shared" si="0"/>
        <v>0:42:22</v>
      </c>
      <c r="R8" s="9">
        <f t="shared" si="10"/>
        <v>2</v>
      </c>
      <c r="S8" s="8" t="str">
        <f t="shared" si="1"/>
        <v> 7:12</v>
      </c>
      <c r="T8" s="98">
        <f t="shared" si="2"/>
      </c>
      <c r="U8" s="65">
        <f t="shared" si="3"/>
        <v>1</v>
      </c>
      <c r="W8" s="49">
        <f>'４区'!Y8</f>
        <v>2110</v>
      </c>
      <c r="X8" s="49">
        <f t="shared" si="11"/>
        <v>2542</v>
      </c>
      <c r="Y8" s="49">
        <f t="shared" si="4"/>
        <v>2542</v>
      </c>
      <c r="Z8" s="49">
        <f t="shared" si="12"/>
        <v>432</v>
      </c>
      <c r="AA8" s="49">
        <f>IF(H8=0,"",'４区'!AA8+Z8)</f>
        <v>2542</v>
      </c>
      <c r="AB8" s="50">
        <f t="shared" si="13"/>
        <v>7</v>
      </c>
      <c r="AC8" s="51">
        <f t="shared" si="14"/>
        <v>12</v>
      </c>
    </row>
    <row r="9" spans="1:29" ht="19.5" customHeight="1">
      <c r="A9" s="52">
        <v>6</v>
      </c>
      <c r="B9" s="6">
        <v>37</v>
      </c>
      <c r="C9" s="10"/>
      <c r="D9" s="11">
        <v>44</v>
      </c>
      <c r="E9" s="12">
        <v>7</v>
      </c>
      <c r="F9" s="6"/>
      <c r="H9" s="49">
        <f t="shared" si="5"/>
        <v>16</v>
      </c>
      <c r="I9" s="49">
        <f t="shared" si="6"/>
        <v>0</v>
      </c>
      <c r="J9" s="49">
        <f t="shared" si="7"/>
        <v>45</v>
      </c>
      <c r="K9" s="49">
        <f t="shared" si="8"/>
        <v>21</v>
      </c>
      <c r="L9" s="49">
        <f t="shared" si="9"/>
        <v>0</v>
      </c>
      <c r="N9" s="64">
        <f>IF('登録'!A10=0,"",'登録'!A10)</f>
        <v>16</v>
      </c>
      <c r="O9" s="14" t="str">
        <f>IF('登録'!B10="","",'登録'!B10)</f>
        <v>水　　巻</v>
      </c>
      <c r="P9" s="26" t="str">
        <f>オーダー!M10</f>
        <v>鶴野明日香②</v>
      </c>
      <c r="Q9" s="8" t="str">
        <f t="shared" si="0"/>
        <v>0:45:21</v>
      </c>
      <c r="R9" s="9">
        <f t="shared" si="10"/>
        <v>12</v>
      </c>
      <c r="S9" s="8" t="str">
        <f t="shared" si="1"/>
        <v> 8:49</v>
      </c>
      <c r="T9" s="98">
        <f t="shared" si="2"/>
      </c>
      <c r="U9" s="65">
        <f t="shared" si="3"/>
        <v>18</v>
      </c>
      <c r="W9" s="49">
        <f>'４区'!Y9</f>
        <v>2192</v>
      </c>
      <c r="X9" s="49">
        <f t="shared" si="11"/>
        <v>2721</v>
      </c>
      <c r="Y9" s="49">
        <f t="shared" si="4"/>
        <v>2721</v>
      </c>
      <c r="Z9" s="49">
        <f t="shared" si="12"/>
        <v>529</v>
      </c>
      <c r="AA9" s="49">
        <f>IF(H9=0,"",'４区'!AA9+Z9)</f>
        <v>2721</v>
      </c>
      <c r="AB9" s="50">
        <f t="shared" si="13"/>
        <v>8</v>
      </c>
      <c r="AC9" s="51">
        <f t="shared" si="14"/>
        <v>49</v>
      </c>
    </row>
    <row r="10" spans="1:29" ht="19.5" customHeight="1">
      <c r="A10" s="52">
        <v>7</v>
      </c>
      <c r="B10" s="6">
        <v>17</v>
      </c>
      <c r="C10" s="10"/>
      <c r="D10" s="11">
        <v>44</v>
      </c>
      <c r="E10" s="12">
        <v>11</v>
      </c>
      <c r="F10" s="6"/>
      <c r="H10" s="49">
        <f t="shared" si="5"/>
        <v>17</v>
      </c>
      <c r="I10" s="49">
        <f t="shared" si="6"/>
        <v>0</v>
      </c>
      <c r="J10" s="49">
        <f t="shared" si="7"/>
        <v>44</v>
      </c>
      <c r="K10" s="49">
        <f t="shared" si="8"/>
        <v>11</v>
      </c>
      <c r="L10" s="49">
        <f t="shared" si="9"/>
        <v>0</v>
      </c>
      <c r="N10" s="64">
        <f>IF('登録'!A11=0,"",'登録'!A11)</f>
        <v>17</v>
      </c>
      <c r="O10" s="14" t="str">
        <f>IF('登録'!B11="","",'登録'!B11)</f>
        <v>水巻南</v>
      </c>
      <c r="P10" s="26" t="str">
        <f>オーダー!M11</f>
        <v>德重　彩香②</v>
      </c>
      <c r="Q10" s="8" t="str">
        <f t="shared" si="0"/>
        <v>0:44:11</v>
      </c>
      <c r="R10" s="9">
        <f t="shared" si="10"/>
        <v>7</v>
      </c>
      <c r="S10" s="8" t="str">
        <f t="shared" si="1"/>
        <v> 8:06</v>
      </c>
      <c r="T10" s="98">
        <f t="shared" si="2"/>
      </c>
      <c r="U10" s="65">
        <f t="shared" si="3"/>
        <v>7</v>
      </c>
      <c r="W10" s="49">
        <f>'４区'!Y10</f>
        <v>2165</v>
      </c>
      <c r="X10" s="49">
        <f t="shared" si="11"/>
        <v>2651</v>
      </c>
      <c r="Y10" s="49">
        <f t="shared" si="4"/>
        <v>2651</v>
      </c>
      <c r="Z10" s="49">
        <f t="shared" si="12"/>
        <v>486</v>
      </c>
      <c r="AA10" s="49">
        <f>IF(H10=0,"",'４区'!AA10+Z10)</f>
        <v>2651</v>
      </c>
      <c r="AB10" s="50">
        <f t="shared" si="13"/>
        <v>8</v>
      </c>
      <c r="AC10" s="51">
        <f t="shared" si="14"/>
        <v>6</v>
      </c>
    </row>
    <row r="11" spans="1:29" ht="19.5" customHeight="1">
      <c r="A11" s="52">
        <v>8</v>
      </c>
      <c r="B11" s="6">
        <v>35</v>
      </c>
      <c r="C11" s="10"/>
      <c r="D11" s="11">
        <v>44</v>
      </c>
      <c r="E11" s="12">
        <v>12</v>
      </c>
      <c r="F11" s="6"/>
      <c r="H11" s="49">
        <f t="shared" si="5"/>
        <v>18</v>
      </c>
      <c r="I11" s="49">
        <f t="shared" si="6"/>
        <v>0</v>
      </c>
      <c r="J11" s="49">
        <f t="shared" si="7"/>
        <v>42</v>
      </c>
      <c r="K11" s="49">
        <f t="shared" si="8"/>
        <v>25</v>
      </c>
      <c r="L11" s="49">
        <f t="shared" si="9"/>
        <v>0</v>
      </c>
      <c r="N11" s="64">
        <f>IF('登録'!A12=0,"",'登録'!A12)</f>
        <v>18</v>
      </c>
      <c r="O11" s="14" t="str">
        <f>IF('登録'!B12="","",'登録'!B12)</f>
        <v>芦　　屋</v>
      </c>
      <c r="P11" s="26" t="str">
        <f>オーダー!M12</f>
        <v>梅谷　美咲①</v>
      </c>
      <c r="Q11" s="8" t="str">
        <f t="shared" si="0"/>
        <v>0:42:25</v>
      </c>
      <c r="R11" s="9">
        <f t="shared" si="10"/>
        <v>3</v>
      </c>
      <c r="S11" s="8" t="str">
        <f t="shared" si="1"/>
        <v> 7:55</v>
      </c>
      <c r="T11" s="98">
        <f t="shared" si="2"/>
      </c>
      <c r="U11" s="65">
        <f t="shared" si="3"/>
        <v>4</v>
      </c>
      <c r="W11" s="49">
        <f>'４区'!Y11</f>
        <v>2070</v>
      </c>
      <c r="X11" s="49">
        <f t="shared" si="11"/>
        <v>2545</v>
      </c>
      <c r="Y11" s="49">
        <f t="shared" si="4"/>
        <v>2545</v>
      </c>
      <c r="Z11" s="49">
        <f t="shared" si="12"/>
        <v>475</v>
      </c>
      <c r="AA11" s="49">
        <f>IF(H11=0,"",'４区'!AA11+Z11)</f>
        <v>2545</v>
      </c>
      <c r="AB11" s="50">
        <f t="shared" si="13"/>
        <v>7</v>
      </c>
      <c r="AC11" s="51">
        <f t="shared" si="14"/>
        <v>55</v>
      </c>
    </row>
    <row r="12" spans="1:29" ht="19.5" customHeight="1">
      <c r="A12" s="52">
        <v>9</v>
      </c>
      <c r="B12" s="6">
        <v>19</v>
      </c>
      <c r="C12" s="10"/>
      <c r="D12" s="11">
        <v>44</v>
      </c>
      <c r="E12" s="12">
        <v>32</v>
      </c>
      <c r="F12" s="6"/>
      <c r="H12" s="49">
        <f t="shared" si="5"/>
        <v>19</v>
      </c>
      <c r="I12" s="49">
        <f t="shared" si="6"/>
        <v>0</v>
      </c>
      <c r="J12" s="49">
        <f t="shared" si="7"/>
        <v>44</v>
      </c>
      <c r="K12" s="49">
        <f t="shared" si="8"/>
        <v>32</v>
      </c>
      <c r="L12" s="49">
        <f t="shared" si="9"/>
        <v>0</v>
      </c>
      <c r="N12" s="64">
        <f>IF('登録'!A13=0,"",'登録'!A13)</f>
        <v>19</v>
      </c>
      <c r="O12" s="14" t="str">
        <f>IF('登録'!B13="","",'登録'!B13)</f>
        <v>遠　　賀</v>
      </c>
      <c r="P12" s="26" t="str">
        <f>オーダー!M13</f>
        <v>森田　若葉②</v>
      </c>
      <c r="Q12" s="8" t="str">
        <f t="shared" si="0"/>
        <v>0:44:32</v>
      </c>
      <c r="R12" s="9">
        <f t="shared" si="10"/>
        <v>9</v>
      </c>
      <c r="S12" s="8" t="str">
        <f t="shared" si="1"/>
        <v> 8:18</v>
      </c>
      <c r="T12" s="98">
        <f t="shared" si="2"/>
      </c>
      <c r="U12" s="65">
        <f t="shared" si="3"/>
        <v>10</v>
      </c>
      <c r="W12" s="49">
        <f>'４区'!Y12</f>
        <v>2174</v>
      </c>
      <c r="X12" s="49">
        <f t="shared" si="11"/>
        <v>2672</v>
      </c>
      <c r="Y12" s="49">
        <f t="shared" si="4"/>
        <v>2672</v>
      </c>
      <c r="Z12" s="49">
        <f t="shared" si="12"/>
        <v>498</v>
      </c>
      <c r="AA12" s="49">
        <f>IF(H12=0,"",'４区'!AA12+Z12)</f>
        <v>2672</v>
      </c>
      <c r="AB12" s="50">
        <f t="shared" si="13"/>
        <v>8</v>
      </c>
      <c r="AC12" s="51">
        <f t="shared" si="14"/>
        <v>18</v>
      </c>
    </row>
    <row r="13" spans="1:29" ht="19.5" customHeight="1">
      <c r="A13" s="52">
        <v>10</v>
      </c>
      <c r="B13" s="6">
        <v>60</v>
      </c>
      <c r="C13" s="10"/>
      <c r="D13" s="11">
        <v>44</v>
      </c>
      <c r="E13" s="12">
        <v>55</v>
      </c>
      <c r="F13" s="6"/>
      <c r="H13" s="49">
        <f t="shared" si="5"/>
        <v>21</v>
      </c>
      <c r="I13" s="49">
        <f t="shared" si="6"/>
        <v>0</v>
      </c>
      <c r="J13" s="49">
        <f t="shared" si="7"/>
        <v>46</v>
      </c>
      <c r="K13" s="49">
        <f t="shared" si="8"/>
        <v>17</v>
      </c>
      <c r="L13" s="49">
        <f t="shared" si="9"/>
        <v>0</v>
      </c>
      <c r="N13" s="64">
        <f>IF('登録'!A14=0,"",'登録'!A14)</f>
        <v>21</v>
      </c>
      <c r="O13" s="14" t="str">
        <f>IF('登録'!B14="","",'登録'!B14)</f>
        <v>岡　　垣</v>
      </c>
      <c r="P13" s="26" t="str">
        <f>オーダー!M14</f>
        <v>須藤　夏帆②</v>
      </c>
      <c r="Q13" s="8" t="str">
        <f t="shared" si="0"/>
        <v>0:46:17</v>
      </c>
      <c r="R13" s="9">
        <f t="shared" si="10"/>
        <v>18</v>
      </c>
      <c r="S13" s="8" t="str">
        <f t="shared" si="1"/>
        <v> 8:26</v>
      </c>
      <c r="T13" s="98">
        <f t="shared" si="2"/>
      </c>
      <c r="U13" s="65">
        <f t="shared" si="3"/>
        <v>12</v>
      </c>
      <c r="W13" s="49">
        <f>'４区'!Y13</f>
        <v>2271</v>
      </c>
      <c r="X13" s="49">
        <f t="shared" si="11"/>
        <v>2777</v>
      </c>
      <c r="Y13" s="49">
        <f t="shared" si="4"/>
        <v>2777</v>
      </c>
      <c r="Z13" s="49">
        <f t="shared" si="12"/>
        <v>506</v>
      </c>
      <c r="AA13" s="49">
        <f>IF(H13=0,"",'４区'!AA13+Z13)</f>
        <v>2777</v>
      </c>
      <c r="AB13" s="50">
        <f t="shared" si="13"/>
        <v>8</v>
      </c>
      <c r="AC13" s="51">
        <f t="shared" si="14"/>
        <v>26</v>
      </c>
    </row>
    <row r="14" spans="1:29" ht="19.5" customHeight="1">
      <c r="A14" s="52">
        <v>11</v>
      </c>
      <c r="B14" s="6">
        <v>26</v>
      </c>
      <c r="C14" s="10"/>
      <c r="D14" s="11">
        <v>45</v>
      </c>
      <c r="E14" s="12">
        <v>17</v>
      </c>
      <c r="F14" s="6"/>
      <c r="H14" s="49">
        <f t="shared" si="5"/>
        <v>23</v>
      </c>
      <c r="I14" s="49">
        <f t="shared" si="6"/>
        <v>0</v>
      </c>
      <c r="J14" s="49">
        <f t="shared" si="7"/>
        <v>45</v>
      </c>
      <c r="K14" s="49">
        <f t="shared" si="8"/>
        <v>25</v>
      </c>
      <c r="L14" s="49">
        <f t="shared" si="9"/>
        <v>0</v>
      </c>
      <c r="N14" s="64">
        <f>IF('登録'!A15=0,"",'登録'!A15)</f>
        <v>23</v>
      </c>
      <c r="O14" s="14" t="str">
        <f>IF('登録'!B15="","",'登録'!B15)</f>
        <v>飯塚第一</v>
      </c>
      <c r="P14" s="26" t="str">
        <f>オーダー!M15</f>
        <v>河崎　恵子③</v>
      </c>
      <c r="Q14" s="8" t="str">
        <f t="shared" si="0"/>
        <v>0:45:25</v>
      </c>
      <c r="R14" s="9">
        <f t="shared" si="10"/>
        <v>14</v>
      </c>
      <c r="S14" s="8" t="str">
        <f t="shared" si="1"/>
        <v> 8:24</v>
      </c>
      <c r="T14" s="98">
        <f t="shared" si="2"/>
      </c>
      <c r="U14" s="65">
        <f t="shared" si="3"/>
        <v>11</v>
      </c>
      <c r="W14" s="49">
        <f>'４区'!Y14</f>
        <v>2221</v>
      </c>
      <c r="X14" s="49">
        <f t="shared" si="11"/>
        <v>2725</v>
      </c>
      <c r="Y14" s="49">
        <f t="shared" si="4"/>
        <v>2725</v>
      </c>
      <c r="Z14" s="49">
        <f t="shared" si="12"/>
        <v>504</v>
      </c>
      <c r="AA14" s="49">
        <f>IF(H14=0,"",'４区'!AA14+Z14)</f>
        <v>2725</v>
      </c>
      <c r="AB14" s="50">
        <f t="shared" si="13"/>
        <v>8</v>
      </c>
      <c r="AC14" s="51">
        <f t="shared" si="14"/>
        <v>24</v>
      </c>
    </row>
    <row r="15" spans="1:29" ht="19.5" customHeight="1">
      <c r="A15" s="52">
        <v>12</v>
      </c>
      <c r="B15" s="6">
        <v>16</v>
      </c>
      <c r="C15" s="10"/>
      <c r="D15" s="11">
        <v>45</v>
      </c>
      <c r="E15" s="12">
        <v>21</v>
      </c>
      <c r="F15" s="6"/>
      <c r="H15" s="49">
        <f t="shared" si="5"/>
        <v>24</v>
      </c>
      <c r="I15" s="49">
        <f t="shared" si="6"/>
        <v>0</v>
      </c>
      <c r="J15" s="49">
        <f t="shared" si="7"/>
        <v>43</v>
      </c>
      <c r="K15" s="49">
        <f t="shared" si="8"/>
        <v>35</v>
      </c>
      <c r="L15" s="49">
        <f t="shared" si="9"/>
        <v>0</v>
      </c>
      <c r="N15" s="64">
        <f>IF('登録'!A16=0,"",'登録'!A16)</f>
        <v>24</v>
      </c>
      <c r="O15" s="14" t="str">
        <f>IF('登録'!B16="","",'登録'!B16)</f>
        <v>飯塚第二</v>
      </c>
      <c r="P15" s="26" t="str">
        <f>オーダー!M16</f>
        <v>土橋　美咲②</v>
      </c>
      <c r="Q15" s="8" t="str">
        <f t="shared" si="0"/>
        <v>0:43:35</v>
      </c>
      <c r="R15" s="9">
        <f t="shared" si="10"/>
        <v>5</v>
      </c>
      <c r="S15" s="8" t="str">
        <f t="shared" si="1"/>
        <v> 8:30</v>
      </c>
      <c r="T15" s="98">
        <f t="shared" si="2"/>
      </c>
      <c r="U15" s="65">
        <f t="shared" si="3"/>
        <v>14</v>
      </c>
      <c r="W15" s="49">
        <f>'４区'!Y15</f>
        <v>2105</v>
      </c>
      <c r="X15" s="49">
        <f t="shared" si="11"/>
        <v>2615</v>
      </c>
      <c r="Y15" s="49">
        <f t="shared" si="4"/>
        <v>2615</v>
      </c>
      <c r="Z15" s="49">
        <f t="shared" si="12"/>
        <v>510</v>
      </c>
      <c r="AA15" s="49">
        <f>IF(H15=0,"",'４区'!AA15+Z15)</f>
        <v>2615</v>
      </c>
      <c r="AB15" s="50">
        <f t="shared" si="13"/>
        <v>8</v>
      </c>
      <c r="AC15" s="51">
        <f t="shared" si="14"/>
        <v>30</v>
      </c>
    </row>
    <row r="16" spans="1:29" ht="19.5" customHeight="1">
      <c r="A16" s="52">
        <v>13</v>
      </c>
      <c r="B16" s="6">
        <v>38</v>
      </c>
      <c r="C16" s="10"/>
      <c r="D16" s="11">
        <v>45</v>
      </c>
      <c r="E16" s="12">
        <v>22</v>
      </c>
      <c r="F16" s="6"/>
      <c r="H16" s="49">
        <f t="shared" si="5"/>
        <v>26</v>
      </c>
      <c r="I16" s="49">
        <f t="shared" si="6"/>
        <v>0</v>
      </c>
      <c r="J16" s="49">
        <f t="shared" si="7"/>
        <v>45</v>
      </c>
      <c r="K16" s="49">
        <f t="shared" si="8"/>
        <v>17</v>
      </c>
      <c r="L16" s="49">
        <f t="shared" si="9"/>
        <v>0</v>
      </c>
      <c r="N16" s="64">
        <f>IF('登録'!A17=0,"",'登録'!A17)</f>
        <v>26</v>
      </c>
      <c r="O16" s="14" t="str">
        <f>IF('登録'!B17="","",'登録'!B17)</f>
        <v>菰　　田</v>
      </c>
      <c r="P16" s="26" t="str">
        <f>オーダー!M17</f>
        <v>田子森千晶②</v>
      </c>
      <c r="Q16" s="8" t="str">
        <f t="shared" si="0"/>
        <v>0:45:17</v>
      </c>
      <c r="R16" s="9">
        <f t="shared" si="10"/>
        <v>11</v>
      </c>
      <c r="S16" s="8" t="str">
        <f t="shared" si="1"/>
        <v> 8:15</v>
      </c>
      <c r="T16" s="98">
        <f t="shared" si="2"/>
      </c>
      <c r="U16" s="65">
        <f t="shared" si="3"/>
        <v>9</v>
      </c>
      <c r="W16" s="49">
        <f>'４区'!Y16</f>
        <v>2222</v>
      </c>
      <c r="X16" s="49">
        <f t="shared" si="11"/>
        <v>2717</v>
      </c>
      <c r="Y16" s="49">
        <f t="shared" si="4"/>
        <v>2717</v>
      </c>
      <c r="Z16" s="49">
        <f t="shared" si="12"/>
        <v>495</v>
      </c>
      <c r="AA16" s="49">
        <f>IF(H16=0,"",'４区'!AA16+Z16)</f>
        <v>2717</v>
      </c>
      <c r="AB16" s="50">
        <f t="shared" si="13"/>
        <v>8</v>
      </c>
      <c r="AC16" s="51">
        <f t="shared" si="14"/>
        <v>15</v>
      </c>
    </row>
    <row r="17" spans="1:29" ht="19.5" customHeight="1">
      <c r="A17" s="52">
        <v>14</v>
      </c>
      <c r="B17" s="6">
        <v>23</v>
      </c>
      <c r="C17" s="10"/>
      <c r="D17" s="11">
        <v>45</v>
      </c>
      <c r="E17" s="12">
        <v>25</v>
      </c>
      <c r="F17" s="6"/>
      <c r="H17" s="49">
        <f t="shared" si="5"/>
        <v>27</v>
      </c>
      <c r="I17" s="49">
        <f t="shared" si="6"/>
        <v>0</v>
      </c>
      <c r="J17" s="49">
        <f t="shared" si="7"/>
        <v>42</v>
      </c>
      <c r="K17" s="49">
        <f t="shared" si="8"/>
        <v>26</v>
      </c>
      <c r="L17" s="49">
        <f t="shared" si="9"/>
        <v>0</v>
      </c>
      <c r="N17" s="64">
        <f>IF('登録'!A18=0,"",'登録'!A18)</f>
        <v>27</v>
      </c>
      <c r="O17" s="14" t="str">
        <f>IF('登録'!B18="","",'登録'!B18)</f>
        <v>二　　瀬</v>
      </c>
      <c r="P17" s="26" t="str">
        <f>オーダー!M18</f>
        <v>赤星　果歩①</v>
      </c>
      <c r="Q17" s="8" t="str">
        <f t="shared" si="0"/>
        <v>0:42:26</v>
      </c>
      <c r="R17" s="9">
        <f t="shared" si="10"/>
        <v>4</v>
      </c>
      <c r="S17" s="8" t="str">
        <f t="shared" si="1"/>
        <v> 7:40</v>
      </c>
      <c r="T17" s="98">
        <f t="shared" si="2"/>
      </c>
      <c r="U17" s="65">
        <f t="shared" si="3"/>
        <v>3</v>
      </c>
      <c r="W17" s="49">
        <f>'４区'!Y17</f>
        <v>2086</v>
      </c>
      <c r="X17" s="49">
        <f t="shared" si="11"/>
        <v>2546</v>
      </c>
      <c r="Y17" s="49">
        <f t="shared" si="4"/>
        <v>2546</v>
      </c>
      <c r="Z17" s="49">
        <f t="shared" si="12"/>
        <v>460</v>
      </c>
      <c r="AA17" s="49">
        <f>IF(H17=0,"",'４区'!AA17+Z17)</f>
        <v>2546</v>
      </c>
      <c r="AB17" s="50">
        <f t="shared" si="13"/>
        <v>7</v>
      </c>
      <c r="AC17" s="51">
        <f t="shared" si="14"/>
        <v>40</v>
      </c>
    </row>
    <row r="18" spans="1:29" ht="19.5" customHeight="1">
      <c r="A18" s="52">
        <v>15</v>
      </c>
      <c r="B18" s="6">
        <v>28</v>
      </c>
      <c r="C18" s="10"/>
      <c r="D18" s="11">
        <v>45</v>
      </c>
      <c r="E18" s="12">
        <v>28</v>
      </c>
      <c r="F18" s="6"/>
      <c r="H18" s="49">
        <f t="shared" si="5"/>
        <v>28</v>
      </c>
      <c r="I18" s="49">
        <f t="shared" si="6"/>
        <v>0</v>
      </c>
      <c r="J18" s="49">
        <f t="shared" si="7"/>
        <v>45</v>
      </c>
      <c r="K18" s="49">
        <f t="shared" si="8"/>
        <v>28</v>
      </c>
      <c r="L18" s="49">
        <f t="shared" si="9"/>
        <v>0</v>
      </c>
      <c r="N18" s="64">
        <f>IF('登録'!A19=0,"",'登録'!A19)</f>
        <v>28</v>
      </c>
      <c r="O18" s="14" t="str">
        <f>IF('登録'!B19="","",'登録'!B19)</f>
        <v>幸　　袋</v>
      </c>
      <c r="P18" s="26" t="str">
        <f>オーダー!M19</f>
        <v>米澤実乃里①</v>
      </c>
      <c r="Q18" s="8" t="str">
        <f t="shared" si="0"/>
        <v>0:45:28</v>
      </c>
      <c r="R18" s="9">
        <f t="shared" si="10"/>
        <v>15</v>
      </c>
      <c r="S18" s="8" t="str">
        <f t="shared" si="1"/>
        <v> 8:30</v>
      </c>
      <c r="T18" s="98">
        <f t="shared" si="2"/>
      </c>
      <c r="U18" s="65">
        <f t="shared" si="3"/>
        <v>14</v>
      </c>
      <c r="W18" s="49">
        <f>'４区'!Y18</f>
        <v>2218</v>
      </c>
      <c r="X18" s="49">
        <f t="shared" si="11"/>
        <v>2728</v>
      </c>
      <c r="Y18" s="49">
        <f t="shared" si="4"/>
        <v>2728</v>
      </c>
      <c r="Z18" s="49">
        <f t="shared" si="12"/>
        <v>510</v>
      </c>
      <c r="AA18" s="49">
        <f>IF(H18=0,"",'４区'!AA18+Z18)</f>
        <v>2728</v>
      </c>
      <c r="AB18" s="50">
        <f t="shared" si="13"/>
        <v>8</v>
      </c>
      <c r="AC18" s="51">
        <f t="shared" si="14"/>
        <v>30</v>
      </c>
    </row>
    <row r="19" spans="1:29" ht="19.5" customHeight="1">
      <c r="A19" s="52">
        <v>16</v>
      </c>
      <c r="B19" s="6">
        <v>3</v>
      </c>
      <c r="C19" s="10"/>
      <c r="D19" s="11">
        <v>46</v>
      </c>
      <c r="E19" s="12">
        <v>12</v>
      </c>
      <c r="F19" s="6"/>
      <c r="H19" s="49">
        <f t="shared" si="5"/>
        <v>35</v>
      </c>
      <c r="I19" s="49">
        <f t="shared" si="6"/>
        <v>0</v>
      </c>
      <c r="J19" s="49">
        <f t="shared" si="7"/>
        <v>44</v>
      </c>
      <c r="K19" s="49">
        <f t="shared" si="8"/>
        <v>12</v>
      </c>
      <c r="L19" s="49">
        <f t="shared" si="9"/>
        <v>0</v>
      </c>
      <c r="N19" s="64">
        <f>IF('登録'!A20=0,"",'登録'!A20)</f>
        <v>35</v>
      </c>
      <c r="O19" s="14" t="str">
        <f>IF('登録'!B20="","",'登録'!B20)</f>
        <v>碓　　井</v>
      </c>
      <c r="P19" s="26" t="str">
        <f>オーダー!M20</f>
        <v>石橋　奈央②</v>
      </c>
      <c r="Q19" s="8" t="str">
        <f t="shared" si="0"/>
        <v>0:44:12</v>
      </c>
      <c r="R19" s="9">
        <f t="shared" si="10"/>
        <v>8</v>
      </c>
      <c r="S19" s="8" t="str">
        <f t="shared" si="1"/>
        <v> 7:59</v>
      </c>
      <c r="T19" s="98">
        <f t="shared" si="2"/>
      </c>
      <c r="U19" s="65">
        <f t="shared" si="3"/>
        <v>6</v>
      </c>
      <c r="W19" s="49">
        <f>'４区'!Y19</f>
        <v>2173</v>
      </c>
      <c r="X19" s="49">
        <f t="shared" si="11"/>
        <v>2652</v>
      </c>
      <c r="Y19" s="49">
        <f t="shared" si="4"/>
        <v>2652</v>
      </c>
      <c r="Z19" s="49">
        <f t="shared" si="12"/>
        <v>479</v>
      </c>
      <c r="AA19" s="49">
        <f>IF(H19=0,"",'４区'!AA19+Z19)</f>
        <v>2652</v>
      </c>
      <c r="AB19" s="50">
        <f t="shared" si="13"/>
        <v>7</v>
      </c>
      <c r="AC19" s="51">
        <f t="shared" si="14"/>
        <v>59</v>
      </c>
    </row>
    <row r="20" spans="1:29" ht="19.5" customHeight="1">
      <c r="A20" s="52">
        <v>17</v>
      </c>
      <c r="B20" s="6">
        <v>1</v>
      </c>
      <c r="C20" s="10"/>
      <c r="D20" s="11">
        <v>46</v>
      </c>
      <c r="E20" s="12">
        <v>13</v>
      </c>
      <c r="F20" s="6"/>
      <c r="H20" s="49">
        <f t="shared" si="5"/>
        <v>37</v>
      </c>
      <c r="I20" s="49">
        <f t="shared" si="6"/>
        <v>0</v>
      </c>
      <c r="J20" s="49">
        <f t="shared" si="7"/>
        <v>44</v>
      </c>
      <c r="K20" s="49">
        <f t="shared" si="8"/>
        <v>7</v>
      </c>
      <c r="L20" s="49">
        <f t="shared" si="9"/>
        <v>0</v>
      </c>
      <c r="N20" s="64">
        <f>IF('登録'!A21=0,"",'登録'!A21)</f>
        <v>37</v>
      </c>
      <c r="O20" s="14" t="str">
        <f>IF('登録'!B21="","",'登録'!B21)</f>
        <v>桂　　川</v>
      </c>
      <c r="P20" s="26" t="str">
        <f>オーダー!M21</f>
        <v>藤川　千夏②</v>
      </c>
      <c r="Q20" s="8" t="str">
        <f t="shared" si="0"/>
        <v>0:44:07</v>
      </c>
      <c r="R20" s="9">
        <f t="shared" si="10"/>
        <v>6</v>
      </c>
      <c r="S20" s="8" t="str">
        <f t="shared" si="1"/>
        <v> 7:57</v>
      </c>
      <c r="T20" s="98">
        <f t="shared" si="2"/>
      </c>
      <c r="U20" s="65">
        <f t="shared" si="3"/>
        <v>5</v>
      </c>
      <c r="W20" s="49">
        <f>'４区'!Y20</f>
        <v>2170</v>
      </c>
      <c r="X20" s="49">
        <f t="shared" si="11"/>
        <v>2647</v>
      </c>
      <c r="Y20" s="49">
        <f t="shared" si="4"/>
        <v>2647</v>
      </c>
      <c r="Z20" s="49">
        <f t="shared" si="12"/>
        <v>477</v>
      </c>
      <c r="AA20" s="49">
        <f>IF(H20=0,"",'４区'!AA20+Z20)</f>
        <v>2647</v>
      </c>
      <c r="AB20" s="50">
        <f t="shared" si="13"/>
        <v>7</v>
      </c>
      <c r="AC20" s="51">
        <f t="shared" si="14"/>
        <v>57</v>
      </c>
    </row>
    <row r="21" spans="1:29" ht="19.5" customHeight="1">
      <c r="A21" s="52">
        <v>18</v>
      </c>
      <c r="B21" s="6">
        <v>21</v>
      </c>
      <c r="C21" s="10"/>
      <c r="D21" s="11">
        <v>46</v>
      </c>
      <c r="E21" s="12">
        <v>17</v>
      </c>
      <c r="F21" s="6"/>
      <c r="H21" s="49">
        <f t="shared" si="5"/>
        <v>38</v>
      </c>
      <c r="I21" s="49">
        <f t="shared" si="6"/>
        <v>0</v>
      </c>
      <c r="J21" s="49">
        <f t="shared" si="7"/>
        <v>45</v>
      </c>
      <c r="K21" s="49">
        <f t="shared" si="8"/>
        <v>22</v>
      </c>
      <c r="L21" s="49">
        <f t="shared" si="9"/>
        <v>0</v>
      </c>
      <c r="N21" s="64">
        <f>IF('登録'!A22=0,"",'登録'!A22)</f>
        <v>38</v>
      </c>
      <c r="O21" s="14" t="str">
        <f>IF('登録'!B22="","",'登録'!B22)</f>
        <v>穂波東</v>
      </c>
      <c r="P21" s="26" t="str">
        <f>オーダー!M22</f>
        <v>大谷紗友理①</v>
      </c>
      <c r="Q21" s="8" t="str">
        <f t="shared" si="0"/>
        <v>0:45:22</v>
      </c>
      <c r="R21" s="9">
        <f t="shared" si="10"/>
        <v>13</v>
      </c>
      <c r="S21" s="8" t="str">
        <f t="shared" si="1"/>
        <v> 8:29</v>
      </c>
      <c r="T21" s="98">
        <f t="shared" si="2"/>
      </c>
      <c r="U21" s="65">
        <f t="shared" si="3"/>
        <v>13</v>
      </c>
      <c r="W21" s="49">
        <f>'４区'!Y21</f>
        <v>2213</v>
      </c>
      <c r="X21" s="49">
        <f t="shared" si="11"/>
        <v>2722</v>
      </c>
      <c r="Y21" s="49">
        <f t="shared" si="4"/>
        <v>2722</v>
      </c>
      <c r="Z21" s="49">
        <f t="shared" si="12"/>
        <v>509</v>
      </c>
      <c r="AA21" s="49">
        <f>IF(H21=0,"",'４区'!AA21+Z21)</f>
        <v>2722</v>
      </c>
      <c r="AB21" s="50">
        <f t="shared" si="13"/>
        <v>8</v>
      </c>
      <c r="AC21" s="51">
        <f t="shared" si="14"/>
        <v>29</v>
      </c>
    </row>
    <row r="22" spans="1:29" ht="19.5" customHeight="1">
      <c r="A22" s="52">
        <v>19</v>
      </c>
      <c r="B22" s="6">
        <v>53</v>
      </c>
      <c r="C22" s="10"/>
      <c r="D22" s="11">
        <v>47</v>
      </c>
      <c r="E22" s="12">
        <v>4</v>
      </c>
      <c r="F22" s="6"/>
      <c r="H22" s="49">
        <f t="shared" si="5"/>
        <v>60</v>
      </c>
      <c r="I22" s="49">
        <f t="shared" si="6"/>
        <v>0</v>
      </c>
      <c r="J22" s="49">
        <f t="shared" si="7"/>
        <v>44</v>
      </c>
      <c r="K22" s="49">
        <f t="shared" si="8"/>
        <v>55</v>
      </c>
      <c r="L22" s="49">
        <f t="shared" si="9"/>
        <v>0</v>
      </c>
      <c r="N22" s="64">
        <f>IF('登録'!A23=0,"",'登録'!A23)</f>
        <v>60</v>
      </c>
      <c r="O22" s="14" t="str">
        <f>IF('登録'!B23="","",'登録'!B23)</f>
        <v>池　尻</v>
      </c>
      <c r="P22" s="26" t="str">
        <f>オーダー!M23</f>
        <v>神代　英恵①</v>
      </c>
      <c r="Q22" s="8" t="str">
        <f t="shared" si="0"/>
        <v>0:44:55</v>
      </c>
      <c r="R22" s="9">
        <f t="shared" si="10"/>
        <v>10</v>
      </c>
      <c r="S22" s="8" t="str">
        <f t="shared" si="1"/>
        <v> 8:07</v>
      </c>
      <c r="T22" s="98">
        <f t="shared" si="2"/>
      </c>
      <c r="U22" s="65">
        <f t="shared" si="3"/>
        <v>8</v>
      </c>
      <c r="W22" s="49">
        <f>'４区'!Y22</f>
        <v>2208</v>
      </c>
      <c r="X22" s="49">
        <f t="shared" si="11"/>
        <v>2695</v>
      </c>
      <c r="Y22" s="49">
        <f t="shared" si="4"/>
        <v>2695</v>
      </c>
      <c r="Z22" s="49">
        <f t="shared" si="12"/>
        <v>487</v>
      </c>
      <c r="AA22" s="49">
        <f>IF(H22=0,"",'４区'!AA22+Z22)</f>
        <v>2695</v>
      </c>
      <c r="AB22" s="50">
        <f t="shared" si="13"/>
        <v>8</v>
      </c>
      <c r="AC22" s="51">
        <f t="shared" si="14"/>
        <v>7</v>
      </c>
    </row>
    <row r="23" spans="1:29" ht="19.5" customHeight="1">
      <c r="A23" s="52">
        <v>20</v>
      </c>
      <c r="B23" s="6">
        <v>9</v>
      </c>
      <c r="C23" s="10"/>
      <c r="D23" s="11">
        <v>48</v>
      </c>
      <c r="E23" s="12">
        <v>44</v>
      </c>
      <c r="F23" s="6"/>
      <c r="H23" s="49">
        <f t="shared" si="5"/>
        <v>53</v>
      </c>
      <c r="I23" s="49">
        <f t="shared" si="6"/>
        <v>0</v>
      </c>
      <c r="J23" s="49">
        <f t="shared" si="7"/>
        <v>47</v>
      </c>
      <c r="K23" s="49">
        <f t="shared" si="8"/>
        <v>4</v>
      </c>
      <c r="L23" s="49">
        <f t="shared" si="9"/>
        <v>0</v>
      </c>
      <c r="N23" s="64">
        <f>IF('登録'!A24=0,"",'登録'!A24)</f>
        <v>53</v>
      </c>
      <c r="O23" s="14" t="str">
        <f>IF('登録'!B24="","",'登録'!B24)</f>
        <v>　赤</v>
      </c>
      <c r="P23" s="26" t="str">
        <f>オーダー!M24</f>
        <v>藤木愛美②</v>
      </c>
      <c r="Q23" s="8" t="str">
        <f t="shared" si="0"/>
        <v>0:47:04</v>
      </c>
      <c r="R23" s="9">
        <f t="shared" si="10"/>
        <v>19</v>
      </c>
      <c r="S23" s="8" t="str">
        <f t="shared" si="1"/>
        <v> 9:34</v>
      </c>
      <c r="T23" s="98">
        <f t="shared" si="2"/>
      </c>
      <c r="U23" s="65">
        <f t="shared" si="3"/>
        <v>22</v>
      </c>
      <c r="W23" s="49">
        <f>'４区'!Y23</f>
        <v>2250</v>
      </c>
      <c r="X23" s="49">
        <f t="shared" si="11"/>
        <v>2824</v>
      </c>
      <c r="Y23" s="49">
        <f t="shared" si="4"/>
        <v>2824</v>
      </c>
      <c r="Z23" s="49">
        <f t="shared" si="12"/>
        <v>574</v>
      </c>
      <c r="AA23" s="49">
        <f>IF(H23=0,"",'４区'!AA23+Z23)</f>
        <v>2824</v>
      </c>
      <c r="AB23" s="50">
        <f t="shared" si="13"/>
        <v>9</v>
      </c>
      <c r="AC23" s="51">
        <f t="shared" si="14"/>
        <v>34</v>
      </c>
    </row>
    <row r="24" spans="1:29" ht="19.5" customHeight="1">
      <c r="A24" s="52">
        <v>21</v>
      </c>
      <c r="B24" s="6">
        <v>62</v>
      </c>
      <c r="C24" s="10"/>
      <c r="D24" s="11">
        <v>50</v>
      </c>
      <c r="E24" s="12">
        <v>0</v>
      </c>
      <c r="F24" s="6"/>
      <c r="H24" s="49">
        <f t="shared" si="5"/>
        <v>62</v>
      </c>
      <c r="I24" s="49">
        <f t="shared" si="6"/>
        <v>0</v>
      </c>
      <c r="J24" s="49">
        <f t="shared" si="7"/>
        <v>50</v>
      </c>
      <c r="K24" s="49">
        <f t="shared" si="8"/>
        <v>0</v>
      </c>
      <c r="L24" s="49">
        <f t="shared" si="9"/>
        <v>0</v>
      </c>
      <c r="N24" s="64">
        <f>IF('登録'!A25=0,"",'登録'!A25)</f>
        <v>62</v>
      </c>
      <c r="O24" s="14" t="str">
        <f>IF('登録'!B25="","",'登録'!B25)</f>
        <v>金　田</v>
      </c>
      <c r="P24" s="26" t="str">
        <f>オーダー!M25</f>
        <v>古屋　　悠③</v>
      </c>
      <c r="Q24" s="8" t="str">
        <f t="shared" si="0"/>
        <v>0:50:00</v>
      </c>
      <c r="R24" s="9">
        <f t="shared" si="10"/>
        <v>21</v>
      </c>
      <c r="S24" s="8" t="str">
        <f t="shared" si="1"/>
        <v> 9:31</v>
      </c>
      <c r="T24" s="98">
        <f t="shared" si="2"/>
      </c>
      <c r="U24" s="65">
        <f t="shared" si="3"/>
        <v>21</v>
      </c>
      <c r="W24" s="49">
        <f>'４区'!Y24</f>
        <v>2429</v>
      </c>
      <c r="X24" s="49">
        <f t="shared" si="11"/>
        <v>3000</v>
      </c>
      <c r="Y24" s="49">
        <f t="shared" si="4"/>
        <v>3000</v>
      </c>
      <c r="Z24" s="49">
        <f t="shared" si="12"/>
        <v>571</v>
      </c>
      <c r="AA24" s="49">
        <f>IF(H24=0,"",'４区'!AA24+Z24)</f>
        <v>3000</v>
      </c>
      <c r="AB24" s="50">
        <f t="shared" si="13"/>
        <v>9</v>
      </c>
      <c r="AC24" s="51">
        <f t="shared" si="14"/>
        <v>31</v>
      </c>
    </row>
    <row r="25" spans="1:29" ht="19.5" customHeight="1">
      <c r="A25" s="52">
        <v>22</v>
      </c>
      <c r="B25" s="6">
        <v>59</v>
      </c>
      <c r="C25" s="10"/>
      <c r="D25" s="11">
        <v>50</v>
      </c>
      <c r="E25" s="12">
        <v>32</v>
      </c>
      <c r="F25" s="6"/>
      <c r="H25" s="49">
        <f t="shared" si="5"/>
        <v>59</v>
      </c>
      <c r="I25" s="49">
        <f t="shared" si="6"/>
        <v>0</v>
      </c>
      <c r="J25" s="49">
        <f t="shared" si="7"/>
        <v>50</v>
      </c>
      <c r="K25" s="49">
        <f t="shared" si="8"/>
        <v>32</v>
      </c>
      <c r="L25" s="49">
        <f t="shared" si="9"/>
        <v>0</v>
      </c>
      <c r="N25" s="64">
        <f>IF('登録'!A26=0,"",'登録'!A26)</f>
        <v>59</v>
      </c>
      <c r="O25" s="14" t="str">
        <f>IF('登録'!B26="","",'登録'!B26)</f>
        <v>鷹　峰</v>
      </c>
      <c r="P25" s="26" t="str">
        <f>オーダー!M26</f>
        <v>川﨑　史子③</v>
      </c>
      <c r="Q25" s="8" t="str">
        <f t="shared" si="0"/>
        <v>0:50:32</v>
      </c>
      <c r="R25" s="9">
        <f t="shared" si="10"/>
        <v>22</v>
      </c>
      <c r="S25" s="8" t="str">
        <f t="shared" si="1"/>
        <v> 8:57</v>
      </c>
      <c r="T25" s="98">
        <f t="shared" si="2"/>
      </c>
      <c r="U25" s="65">
        <f t="shared" si="3"/>
        <v>19</v>
      </c>
      <c r="W25" s="49">
        <f>'４区'!Y25</f>
        <v>2495</v>
      </c>
      <c r="X25" s="49">
        <f t="shared" si="11"/>
        <v>3032</v>
      </c>
      <c r="Y25" s="49">
        <f t="shared" si="4"/>
        <v>3032</v>
      </c>
      <c r="Z25" s="49">
        <f t="shared" si="12"/>
        <v>537</v>
      </c>
      <c r="AA25" s="49">
        <f>IF(H25=0,"",'４区'!AA25+Z25)</f>
        <v>3032</v>
      </c>
      <c r="AB25" s="50">
        <f t="shared" si="13"/>
        <v>8</v>
      </c>
      <c r="AC25" s="51">
        <f t="shared" si="14"/>
        <v>57</v>
      </c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23</v>
      </c>
      <c r="M30" s="54"/>
      <c r="N30" s="66"/>
      <c r="O30" s="5"/>
      <c r="P30" s="5"/>
      <c r="Q30" s="5"/>
      <c r="R30" s="5"/>
      <c r="S30" s="5"/>
      <c r="T30" s="7" t="s">
        <v>44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58" t="s">
        <v>19</v>
      </c>
      <c r="O31" s="159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若　　宮</v>
      </c>
      <c r="P32" s="69" t="str">
        <f>INDEX(P4:P28,MATCH(1,$U$4:$U$28,0),1)</f>
        <v>安永百合恵③</v>
      </c>
      <c r="Q32" s="69"/>
      <c r="R32" s="69"/>
      <c r="S32" s="69" t="str">
        <f>INDEX(S4:S28,MATCH(1,$U$4:$U$28,0),1)</f>
        <v> 7:12</v>
      </c>
      <c r="T32" s="100">
        <f>INDEX(T4:T28,MATCH(1,$U$4:$U$28,0),1)</f>
      </c>
      <c r="U32" s="70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5"/>
  <sheetViews>
    <sheetView showGridLines="0" zoomScale="75" zoomScaleNormal="75" workbookViewId="0" topLeftCell="A1">
      <selection activeCell="B1" sqref="B1:M1"/>
    </sheetView>
  </sheetViews>
  <sheetFormatPr defaultColWidth="8.796875" defaultRowHeight="15"/>
  <cols>
    <col min="1" max="1" width="4.69921875" style="16" customWidth="1"/>
    <col min="2" max="2" width="11.69921875" style="16" customWidth="1"/>
    <col min="3" max="3" width="10.69921875" style="17" customWidth="1"/>
    <col min="4" max="4" width="2.69921875" style="17" customWidth="1"/>
    <col min="5" max="5" width="6.69921875" style="17" customWidth="1"/>
    <col min="6" max="6" width="4.69921875" style="17" bestFit="1" customWidth="1"/>
    <col min="7" max="7" width="2.69921875" style="17" customWidth="1"/>
    <col min="8" max="8" width="10.69921875" style="17" customWidth="1"/>
    <col min="9" max="9" width="2.69921875" style="17" customWidth="1"/>
    <col min="10" max="10" width="6.69921875" style="17" customWidth="1"/>
    <col min="11" max="11" width="4.69921875" style="17" customWidth="1"/>
    <col min="12" max="12" width="2.69921875" style="17" customWidth="1"/>
    <col min="13" max="13" width="10.69921875" style="17" customWidth="1"/>
    <col min="14" max="14" width="2.69921875" style="17" customWidth="1"/>
    <col min="15" max="15" width="6.69921875" style="17" customWidth="1"/>
    <col min="16" max="16" width="4.69921875" style="17" customWidth="1"/>
    <col min="17" max="17" width="2.69921875" style="17" customWidth="1"/>
    <col min="18" max="18" width="10.69921875" style="17" customWidth="1"/>
    <col min="19" max="19" width="2.69921875" style="17" customWidth="1"/>
    <col min="20" max="20" width="6.69921875" style="17" customWidth="1"/>
    <col min="21" max="21" width="4.69921875" style="17" customWidth="1"/>
    <col min="22" max="22" width="2.69921875" style="17" customWidth="1"/>
    <col min="23" max="23" width="10.69921875" style="17" customWidth="1"/>
    <col min="24" max="24" width="2.69921875" style="17" customWidth="1"/>
    <col min="25" max="25" width="6.69921875" style="17" customWidth="1"/>
    <col min="26" max="26" width="4.69921875" style="17" customWidth="1"/>
    <col min="27" max="27" width="2.69921875" style="17" customWidth="1"/>
    <col min="28" max="28" width="13.69921875" style="17" customWidth="1"/>
    <col min="29" max="29" width="8.69921875" style="17" customWidth="1"/>
    <col min="30" max="16384" width="3.69921875" style="16" customWidth="1"/>
  </cols>
  <sheetData>
    <row r="1" spans="2:44" s="92" customFormat="1" ht="18" thickBot="1">
      <c r="B1" s="191" t="str">
        <f>IF('最初に'!C7=0,"",'最初に'!C7)</f>
        <v>平成１９年度　筑豊地区中学校　駅伝競走大会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5"/>
      <c r="O1" s="105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spans="2:29" s="40" customFormat="1" ht="7.5" customHeight="1" thickTop="1">
      <c r="B2" s="40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2:29" s="40" customFormat="1" ht="12">
      <c r="B3" s="42" t="s">
        <v>10</v>
      </c>
      <c r="C3" s="41" t="str">
        <f>IF('最初に'!C8=0,"",'最初に'!C8)</f>
        <v>平成１９年１１月３日（土）　９時３０分スタート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2:29" s="40" customFormat="1" ht="12">
      <c r="B4" s="42" t="s">
        <v>11</v>
      </c>
      <c r="C4" s="41" t="str">
        <f>IF('最初に'!C9=0,"",'最初に'!C9)</f>
        <v>小竹町サイクリングロード（５区間：１１ｋｍ）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2:29" s="40" customFormat="1" ht="12">
      <c r="B5" s="42" t="s">
        <v>12</v>
      </c>
      <c r="C5" s="41" t="str">
        <f>IF('最初に'!C10=0,"",'最初に'!C10)</f>
        <v>筑豊地区中学校体育連盟・直鞍地区各市町村教育委員会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s="40" customFormat="1" ht="12">
      <c r="A6" s="41"/>
      <c r="B6" s="43" t="s">
        <v>13</v>
      </c>
      <c r="C6" s="41" t="str">
        <f>IF('最初に'!C11=0,"",'最初に'!C11)</f>
        <v>西日本新聞社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3:29" s="42" customFormat="1" ht="6.75" customHeight="1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s="5" customFormat="1" ht="15.75" customHeight="1" thickBot="1">
      <c r="A8" s="20"/>
      <c r="B8" s="21"/>
      <c r="C8" s="184" t="s">
        <v>130</v>
      </c>
      <c r="D8" s="185"/>
      <c r="E8" s="185"/>
      <c r="F8" s="185"/>
      <c r="G8" s="185"/>
      <c r="H8" s="186" t="s">
        <v>131</v>
      </c>
      <c r="I8" s="185"/>
      <c r="J8" s="185"/>
      <c r="K8" s="185"/>
      <c r="L8" s="187"/>
      <c r="M8" s="185" t="s">
        <v>132</v>
      </c>
      <c r="N8" s="185"/>
      <c r="O8" s="185"/>
      <c r="P8" s="185"/>
      <c r="Q8" s="185"/>
      <c r="R8" s="186" t="s">
        <v>133</v>
      </c>
      <c r="S8" s="185"/>
      <c r="T8" s="185"/>
      <c r="U8" s="185"/>
      <c r="V8" s="187"/>
      <c r="W8" s="185" t="s">
        <v>134</v>
      </c>
      <c r="X8" s="185"/>
      <c r="Y8" s="185"/>
      <c r="Z8" s="185"/>
      <c r="AA8" s="188"/>
      <c r="AB8" s="189" t="s">
        <v>50</v>
      </c>
      <c r="AC8" s="190"/>
    </row>
    <row r="9" spans="1:29" s="5" customFormat="1" ht="13.5" customHeight="1">
      <c r="A9" s="178">
        <f>IF('登録'!A5=0,"",'登録'!A5)</f>
        <v>1</v>
      </c>
      <c r="B9" s="180" t="str">
        <f>IF('登録'!B5="","",'登録'!B5)</f>
        <v>直方第一</v>
      </c>
      <c r="C9" s="30" t="str">
        <f>オーダー!I5</f>
        <v>森本　桜花③</v>
      </c>
      <c r="D9" s="31"/>
      <c r="E9" s="32"/>
      <c r="F9" s="32"/>
      <c r="G9" s="33"/>
      <c r="H9" s="34" t="str">
        <f>オーダー!J5</f>
        <v>林田　奈々③</v>
      </c>
      <c r="I9" s="31"/>
      <c r="J9" s="32"/>
      <c r="K9" s="32"/>
      <c r="L9" s="35"/>
      <c r="M9" s="32" t="str">
        <f>オーダー!K5</f>
        <v>鶴園美寿々②</v>
      </c>
      <c r="N9" s="31"/>
      <c r="O9" s="32"/>
      <c r="P9" s="32"/>
      <c r="Q9" s="33"/>
      <c r="R9" s="34" t="str">
        <f>オーダー!L5</f>
        <v>永嶋　咲花②</v>
      </c>
      <c r="S9" s="31"/>
      <c r="T9" s="32"/>
      <c r="U9" s="32"/>
      <c r="V9" s="35"/>
      <c r="W9" s="32" t="str">
        <f>オーダー!M5</f>
        <v>田中　千愛③</v>
      </c>
      <c r="X9" s="31"/>
      <c r="Y9" s="32"/>
      <c r="Z9" s="32"/>
      <c r="AA9" s="35"/>
      <c r="AB9" s="28" t="str">
        <f>W10</f>
        <v>0:46:13</v>
      </c>
      <c r="AC9" s="29">
        <f>IF('５区'!AA4&lt;'最初に'!$U$16,"新",IF('５区'!AA4='最初に'!$U$16,"ﾀｲ",""))</f>
      </c>
    </row>
    <row r="10" spans="1:29" s="5" customFormat="1" ht="13.5" customHeight="1">
      <c r="A10" s="179" t="e">
        <f>IF(登録!#REF!=0,"",登録!#REF!)</f>
        <v>#REF!</v>
      </c>
      <c r="B10" s="181"/>
      <c r="C10" s="19" t="str">
        <f>IF('１区'!Q4=0,"",'１区'!Q4)</f>
        <v>0:11:49</v>
      </c>
      <c r="D10" s="23">
        <f>IF('１区'!R4=0,"",'１区'!R4)</f>
        <v>7</v>
      </c>
      <c r="E10" s="36" t="str">
        <f>IF('１区'!S4=0,"",'１区'!S4)</f>
        <v>11:49</v>
      </c>
      <c r="F10" s="37">
        <f>IF('１区'!T4=0,"",'１区'!T4)</f>
      </c>
      <c r="G10" s="38">
        <f>IF('１区'!U4=0,"",'１区'!U4)</f>
        <v>7</v>
      </c>
      <c r="H10" s="27" t="str">
        <f>IF('２区'!Q4=0,"",'２区'!Q4)</f>
        <v>0:20:05</v>
      </c>
      <c r="I10" s="23">
        <f>IF('２区'!R4=0,"",'２区'!R4)</f>
        <v>14</v>
      </c>
      <c r="J10" s="36" t="str">
        <f>IF('２区'!S4=0,"",'２区'!S4)</f>
        <v> 8:16</v>
      </c>
      <c r="K10" s="37">
        <f>IF('２区'!T4=0,"",'２区'!T4)</f>
      </c>
      <c r="L10" s="39">
        <f>IF('２区'!U4=0,"",'２区'!U4)</f>
        <v>17</v>
      </c>
      <c r="M10" s="18" t="str">
        <f>IF('３区'!Q4=0,"",'３区'!Q4)</f>
        <v>0:28:28</v>
      </c>
      <c r="N10" s="23">
        <f>IF('３区'!R4=0,"",'３区'!R4)</f>
        <v>13</v>
      </c>
      <c r="O10" s="36" t="str">
        <f>IF('３区'!S4=0,"",'３区'!S4)</f>
        <v> 8:23</v>
      </c>
      <c r="P10" s="37">
        <f>IF('３区'!T4=0,"",'３区'!T4)</f>
      </c>
      <c r="Q10" s="38">
        <f>IF('３区'!U4=0,"",'３区'!U4)</f>
        <v>15</v>
      </c>
      <c r="R10" s="27" t="str">
        <f>IF('４区'!Q4=0,"",'４区'!Q4)</f>
        <v>0:37:27</v>
      </c>
      <c r="S10" s="23">
        <f>IF('４区'!R4=0,"",'４区'!R4)</f>
        <v>16</v>
      </c>
      <c r="T10" s="36" t="str">
        <f>IF('４区'!S4=0,"",'４区'!S4)</f>
        <v> 8:59</v>
      </c>
      <c r="U10" s="37">
        <f>IF('４区'!T4=0,"",'４区'!T4)</f>
      </c>
      <c r="V10" s="39">
        <f>IF('４区'!U4=0,"",'４区'!U4)</f>
        <v>20</v>
      </c>
      <c r="W10" s="18" t="str">
        <f>IF('５区'!Q4=0,"",'５区'!Q4)</f>
        <v>0:46:13</v>
      </c>
      <c r="X10" s="23">
        <f>IF('５区'!R4=0,"",'５区'!R4)</f>
        <v>17</v>
      </c>
      <c r="Y10" s="36" t="str">
        <f>IF('５区'!S4=0,"",'５区'!S4)</f>
        <v> 8:46</v>
      </c>
      <c r="Z10" s="37">
        <f>IF('５区'!T4=0,"",'５区'!T4)</f>
      </c>
      <c r="AA10" s="38">
        <f>IF('５区'!U4=0,"",'５区'!U4)</f>
        <v>17</v>
      </c>
      <c r="AB10" s="165">
        <f>'５区'!R4</f>
        <v>17</v>
      </c>
      <c r="AC10" s="166"/>
    </row>
    <row r="11" spans="1:29" s="5" customFormat="1" ht="13.5" customHeight="1">
      <c r="A11" s="182">
        <f>IF('登録'!A6=0,"",'登録'!A6)</f>
        <v>2</v>
      </c>
      <c r="B11" s="183" t="str">
        <f>IF('登録'!B6="","",'登録'!B6)</f>
        <v>直方第二</v>
      </c>
      <c r="C11" s="30" t="str">
        <f>オーダー!I6</f>
        <v>高木　美保③</v>
      </c>
      <c r="D11" s="31"/>
      <c r="E11" s="32"/>
      <c r="F11" s="32"/>
      <c r="G11" s="33"/>
      <c r="H11" s="34" t="str">
        <f>オーダー!J6</f>
        <v>小田　　葵②</v>
      </c>
      <c r="I11" s="31"/>
      <c r="J11" s="32"/>
      <c r="K11" s="32"/>
      <c r="L11" s="35"/>
      <c r="M11" s="32" t="str">
        <f>オーダー!K6</f>
        <v>高木　柚美②</v>
      </c>
      <c r="N11" s="31"/>
      <c r="O11" s="32"/>
      <c r="P11" s="32"/>
      <c r="Q11" s="33"/>
      <c r="R11" s="34" t="str">
        <f>オーダー!L6</f>
        <v>河野　早夏③</v>
      </c>
      <c r="S11" s="31"/>
      <c r="T11" s="32"/>
      <c r="U11" s="32"/>
      <c r="V11" s="35"/>
      <c r="W11" s="32" t="str">
        <f>オーダー!M6</f>
        <v>藤本　美咲②</v>
      </c>
      <c r="X11" s="31"/>
      <c r="Y11" s="32"/>
      <c r="Z11" s="32"/>
      <c r="AA11" s="35"/>
      <c r="AB11" s="28" t="str">
        <f>W12</f>
        <v>0:41:20</v>
      </c>
      <c r="AC11" s="29">
        <f>IF('５区'!AA5&lt;'最初に'!$U$16,"新",IF('５区'!AA5='最初に'!$U$16,"ﾀｲ",""))</f>
      </c>
    </row>
    <row r="12" spans="1:29" s="5" customFormat="1" ht="13.5" customHeight="1">
      <c r="A12" s="179" t="e">
        <f>IF(登録!#REF!=0,"",登録!#REF!)</f>
        <v>#REF!</v>
      </c>
      <c r="B12" s="181"/>
      <c r="C12" s="19" t="str">
        <f>IF('１区'!Q5=0,"",'１区'!Q5)</f>
        <v>0:11:10</v>
      </c>
      <c r="D12" s="23">
        <f>IF('１区'!R5=0,"",'１区'!R5)</f>
        <v>3</v>
      </c>
      <c r="E12" s="36" t="str">
        <f>IF('１区'!S5=0,"",'１区'!S5)</f>
        <v>11:10</v>
      </c>
      <c r="F12" s="37">
        <f>IF('１区'!T5=0,"",'１区'!T5)</f>
      </c>
      <c r="G12" s="38">
        <f>IF('１区'!U5=0,"",'１区'!U5)</f>
        <v>3</v>
      </c>
      <c r="H12" s="27" t="str">
        <f>IF('２区'!Q5=0,"",'２区'!Q5)</f>
        <v>0:18:38</v>
      </c>
      <c r="I12" s="23">
        <f>IF('２区'!R5=0,"",'２区'!R5)</f>
        <v>2</v>
      </c>
      <c r="J12" s="36" t="str">
        <f>IF('２区'!S5=0,"",'２区'!S5)</f>
        <v> 7:28</v>
      </c>
      <c r="K12" s="37">
        <f>IF('２区'!T5=0,"",'２区'!T5)</f>
      </c>
      <c r="L12" s="39">
        <f>IF('２区'!U5=0,"",'２区'!U5)</f>
        <v>1</v>
      </c>
      <c r="M12" s="18" t="str">
        <f>IF('３区'!Q5=0,"",'３区'!Q5)</f>
        <v>0:26:05</v>
      </c>
      <c r="N12" s="23">
        <f>IF('３区'!R5=0,"",'３区'!R5)</f>
        <v>1</v>
      </c>
      <c r="O12" s="36" t="str">
        <f>IF('３区'!S5=0,"",'３区'!S5)</f>
        <v> 7:27</v>
      </c>
      <c r="P12" s="37">
        <f>IF('３区'!T5=0,"",'３区'!T5)</f>
      </c>
      <c r="Q12" s="38">
        <f>IF('３区'!U5=0,"",'３区'!U5)</f>
        <v>1</v>
      </c>
      <c r="R12" s="27" t="str">
        <f>IF('４区'!Q5=0,"",'４区'!Q5)</f>
        <v>0:33:43</v>
      </c>
      <c r="S12" s="23">
        <f>IF('４区'!R5=0,"",'４区'!R5)</f>
        <v>1</v>
      </c>
      <c r="T12" s="36" t="str">
        <f>IF('４区'!S5=0,"",'４区'!S5)</f>
        <v> 7:38</v>
      </c>
      <c r="U12" s="37">
        <f>IF('４区'!T5=0,"",'４区'!T5)</f>
      </c>
      <c r="V12" s="39">
        <f>IF('４区'!U5=0,"",'４区'!U5)</f>
        <v>1</v>
      </c>
      <c r="W12" s="18" t="str">
        <f>IF('５区'!Q5=0,"",'５区'!Q5)</f>
        <v>0:41:20</v>
      </c>
      <c r="X12" s="23">
        <f>IF('５区'!R5=0,"",'５区'!R5)</f>
        <v>1</v>
      </c>
      <c r="Y12" s="36" t="str">
        <f>IF('５区'!S5=0,"",'５区'!S5)</f>
        <v> 7:37</v>
      </c>
      <c r="Z12" s="37">
        <f>IF('５区'!T5=0,"",'５区'!T5)</f>
      </c>
      <c r="AA12" s="38">
        <f>IF('５区'!U5=0,"",'５区'!U5)</f>
        <v>2</v>
      </c>
      <c r="AB12" s="165">
        <f>'５区'!R5</f>
        <v>1</v>
      </c>
      <c r="AC12" s="166"/>
    </row>
    <row r="13" spans="1:29" s="5" customFormat="1" ht="13.5" customHeight="1">
      <c r="A13" s="182">
        <f>IF('登録'!A7=0,"",'登録'!A7)</f>
        <v>3</v>
      </c>
      <c r="B13" s="183" t="str">
        <f>IF('登録'!B7="","",'登録'!B7)</f>
        <v>直方第三</v>
      </c>
      <c r="C13" s="30" t="str">
        <f>オーダー!I7</f>
        <v>山田　　葵①</v>
      </c>
      <c r="D13" s="31"/>
      <c r="E13" s="32"/>
      <c r="F13" s="32"/>
      <c r="G13" s="33"/>
      <c r="H13" s="34" t="str">
        <f>オーダー!J7</f>
        <v>吉田あかね①</v>
      </c>
      <c r="I13" s="31"/>
      <c r="J13" s="32"/>
      <c r="K13" s="32"/>
      <c r="L13" s="35"/>
      <c r="M13" s="32" t="str">
        <f>オーダー!K7</f>
        <v>石村　愛里①</v>
      </c>
      <c r="N13" s="31"/>
      <c r="O13" s="32"/>
      <c r="P13" s="32"/>
      <c r="Q13" s="33"/>
      <c r="R13" s="34" t="str">
        <f>オーダー!L7</f>
        <v>飯田　　歩③</v>
      </c>
      <c r="S13" s="31"/>
      <c r="T13" s="32"/>
      <c r="U13" s="32"/>
      <c r="V13" s="35"/>
      <c r="W13" s="32" t="str">
        <f>オーダー!M7</f>
        <v>小田　沙織②</v>
      </c>
      <c r="X13" s="31"/>
      <c r="Y13" s="32"/>
      <c r="Z13" s="32"/>
      <c r="AA13" s="35"/>
      <c r="AB13" s="28" t="str">
        <f>W14</f>
        <v>0:46:12</v>
      </c>
      <c r="AC13" s="29">
        <f>IF('５区'!AA6&lt;'最初に'!$U$16,"新",IF('５区'!AA6='最初に'!$U$16,"ﾀｲ",""))</f>
      </c>
    </row>
    <row r="14" spans="1:29" s="5" customFormat="1" ht="13.5" customHeight="1">
      <c r="A14" s="179" t="e">
        <f>IF(登録!#REF!=0,"",登録!#REF!)</f>
        <v>#REF!</v>
      </c>
      <c r="B14" s="181"/>
      <c r="C14" s="19" t="str">
        <f>IF('１区'!Q6=0,"",'１区'!Q6)</f>
        <v>0:12:48</v>
      </c>
      <c r="D14" s="23">
        <f>IF('１区'!R6=0,"",'１区'!R6)</f>
        <v>18</v>
      </c>
      <c r="E14" s="36" t="str">
        <f>IF('１区'!S6=0,"",'１区'!S6)</f>
        <v>12:48</v>
      </c>
      <c r="F14" s="37">
        <f>IF('１区'!T6=0,"",'１区'!T6)</f>
      </c>
      <c r="G14" s="38">
        <f>IF('１区'!U6=0,"",'１区'!U6)</f>
        <v>18</v>
      </c>
      <c r="H14" s="27" t="str">
        <f>IF('２区'!Q6=0,"",'２区'!Q6)</f>
        <v>0:21:16</v>
      </c>
      <c r="I14" s="23">
        <f>IF('２区'!R6=0,"",'２区'!R6)</f>
        <v>19</v>
      </c>
      <c r="J14" s="36" t="str">
        <f>IF('２区'!S6=0,"",'２区'!S6)</f>
        <v> 8:28</v>
      </c>
      <c r="K14" s="37">
        <f>IF('２区'!T6=0,"",'２区'!T6)</f>
      </c>
      <c r="L14" s="39">
        <f>IF('２区'!U6=0,"",'２区'!U6)</f>
        <v>19</v>
      </c>
      <c r="M14" s="18" t="str">
        <f>IF('３区'!Q6=0,"",'３区'!Q6)</f>
        <v>0:29:17</v>
      </c>
      <c r="N14" s="23">
        <f>IF('３区'!R6=0,"",'３区'!R6)</f>
        <v>18</v>
      </c>
      <c r="O14" s="36" t="str">
        <f>IF('３区'!S6=0,"",'３区'!S6)</f>
        <v> 8:01</v>
      </c>
      <c r="P14" s="37">
        <f>IF('３区'!T6=0,"",'３区'!T6)</f>
      </c>
      <c r="Q14" s="38">
        <f>IF('３区'!U6=0,"",'３区'!U6)</f>
        <v>7</v>
      </c>
      <c r="R14" s="27" t="str">
        <f>IF('４区'!Q6=0,"",'４区'!Q6)</f>
        <v>0:37:41</v>
      </c>
      <c r="S14" s="23">
        <f>IF('４区'!R6=0,"",'４区'!R6)</f>
        <v>18</v>
      </c>
      <c r="T14" s="36" t="str">
        <f>IF('４区'!S6=0,"",'４区'!S6)</f>
        <v> 8:24</v>
      </c>
      <c r="U14" s="37">
        <f>IF('４区'!T6=0,"",'４区'!T6)</f>
      </c>
      <c r="V14" s="39">
        <f>IF('４区'!U6=0,"",'４区'!U6)</f>
        <v>12</v>
      </c>
      <c r="W14" s="18" t="str">
        <f>IF('５区'!Q6=0,"",'５区'!Q6)</f>
        <v>0:46:12</v>
      </c>
      <c r="X14" s="23">
        <f>IF('５区'!R6=0,"",'５区'!R6)</f>
        <v>16</v>
      </c>
      <c r="Y14" s="36" t="str">
        <f>IF('５区'!S6=0,"",'５区'!S6)</f>
        <v> 8:31</v>
      </c>
      <c r="Z14" s="37">
        <f>IF('５区'!T6=0,"",'５区'!T6)</f>
      </c>
      <c r="AA14" s="38">
        <f>IF('５区'!U6=0,"",'５区'!U6)</f>
        <v>16</v>
      </c>
      <c r="AB14" s="165">
        <f>'５区'!R6</f>
        <v>16</v>
      </c>
      <c r="AC14" s="166"/>
    </row>
    <row r="15" spans="1:29" s="5" customFormat="1" ht="13.5" customHeight="1">
      <c r="A15" s="182">
        <f>IF('登録'!A8=0,"",'登録'!A8)</f>
        <v>9</v>
      </c>
      <c r="B15" s="183" t="str">
        <f>IF('登録'!B8="","",'登録'!B8)</f>
        <v>鞍手北</v>
      </c>
      <c r="C15" s="30" t="str">
        <f>オーダー!I8</f>
        <v>守山　早紀②</v>
      </c>
      <c r="D15" s="31"/>
      <c r="E15" s="32"/>
      <c r="F15" s="32"/>
      <c r="G15" s="33"/>
      <c r="H15" s="34" t="str">
        <f>オーダー!J8</f>
        <v>三宅　　黎②</v>
      </c>
      <c r="I15" s="31"/>
      <c r="J15" s="32"/>
      <c r="K15" s="32"/>
      <c r="L15" s="35"/>
      <c r="M15" s="32" t="str">
        <f>オーダー!K8</f>
        <v>武内美沙紀①</v>
      </c>
      <c r="N15" s="31"/>
      <c r="O15" s="32"/>
      <c r="P15" s="32"/>
      <c r="Q15" s="33"/>
      <c r="R15" s="34" t="str">
        <f>オーダー!L8</f>
        <v>白石　　遥①</v>
      </c>
      <c r="S15" s="31"/>
      <c r="T15" s="32"/>
      <c r="U15" s="32"/>
      <c r="V15" s="35"/>
      <c r="W15" s="32" t="str">
        <f>オーダー!M8</f>
        <v>梶栗　美希①</v>
      </c>
      <c r="X15" s="31"/>
      <c r="Y15" s="32"/>
      <c r="Z15" s="32"/>
      <c r="AA15" s="35"/>
      <c r="AB15" s="28" t="str">
        <f>W16</f>
        <v>0:48:44</v>
      </c>
      <c r="AC15" s="29">
        <f>IF('５区'!AA7&lt;'最初に'!$U$16,"新",IF('５区'!AA7='最初に'!$U$16,"ﾀｲ",""))</f>
      </c>
    </row>
    <row r="16" spans="1:29" s="5" customFormat="1" ht="13.5" customHeight="1">
      <c r="A16" s="179" t="e">
        <f>IF(登録!#REF!=0,"",登録!#REF!)</f>
        <v>#REF!</v>
      </c>
      <c r="B16" s="181"/>
      <c r="C16" s="19" t="str">
        <f>IF('１区'!Q7=0,"",'１区'!Q7)</f>
        <v>0:12:51</v>
      </c>
      <c r="D16" s="23">
        <f>IF('１区'!R7=0,"",'１区'!R7)</f>
        <v>20</v>
      </c>
      <c r="E16" s="36" t="str">
        <f>IF('１区'!S7=0,"",'１区'!S7)</f>
        <v>12:51</v>
      </c>
      <c r="F16" s="37">
        <f>IF('１区'!T7=0,"",'１区'!T7)</f>
      </c>
      <c r="G16" s="38">
        <f>IF('１区'!U7=0,"",'１区'!U7)</f>
        <v>20</v>
      </c>
      <c r="H16" s="27" t="str">
        <f>IF('２区'!Q7=0,"",'２区'!Q7)</f>
        <v>0:21:29</v>
      </c>
      <c r="I16" s="23">
        <f>IF('２区'!R7=0,"",'２区'!R7)</f>
        <v>20</v>
      </c>
      <c r="J16" s="36" t="str">
        <f>IF('２区'!S7=0,"",'２区'!S7)</f>
        <v> 8:38</v>
      </c>
      <c r="K16" s="37">
        <f>IF('２区'!T7=0,"",'２区'!T7)</f>
      </c>
      <c r="L16" s="39">
        <f>IF('２区'!U7=0,"",'２区'!U7)</f>
        <v>21</v>
      </c>
      <c r="M16" s="18" t="str">
        <f>IF('３区'!Q7=0,"",'３区'!Q7)</f>
        <v>0:30:50</v>
      </c>
      <c r="N16" s="23">
        <f>IF('３区'!R7=0,"",'３区'!R7)</f>
        <v>20</v>
      </c>
      <c r="O16" s="36" t="str">
        <f>IF('３区'!S7=0,"",'３区'!S7)</f>
        <v> 9:21</v>
      </c>
      <c r="P16" s="37">
        <f>IF('３区'!T7=0,"",'３区'!T7)</f>
      </c>
      <c r="Q16" s="38">
        <f>IF('３区'!U7=0,"",'３区'!U7)</f>
        <v>21</v>
      </c>
      <c r="R16" s="27" t="str">
        <f>IF('４区'!Q7=0,"",'４区'!Q7)</f>
        <v>0:39:19</v>
      </c>
      <c r="S16" s="23">
        <f>IF('４区'!R7=0,"",'４区'!R7)</f>
        <v>20</v>
      </c>
      <c r="T16" s="36" t="str">
        <f>IF('４区'!S7=0,"",'４区'!S7)</f>
        <v> 8:29</v>
      </c>
      <c r="U16" s="37">
        <f>IF('４区'!T7=0,"",'４区'!T7)</f>
      </c>
      <c r="V16" s="39">
        <f>IF('４区'!U7=0,"",'４区'!U7)</f>
        <v>14</v>
      </c>
      <c r="W16" s="18" t="str">
        <f>IF('５区'!Q7=0,"",'５区'!Q7)</f>
        <v>0:48:44</v>
      </c>
      <c r="X16" s="23">
        <f>IF('５区'!R7=0,"",'５区'!R7)</f>
        <v>20</v>
      </c>
      <c r="Y16" s="36" t="str">
        <f>IF('５区'!S7=0,"",'５区'!S7)</f>
        <v> 9:25</v>
      </c>
      <c r="Z16" s="37">
        <f>IF('５区'!T7=0,"",'５区'!T7)</f>
      </c>
      <c r="AA16" s="38">
        <f>IF('５区'!U7=0,"",'５区'!U7)</f>
        <v>20</v>
      </c>
      <c r="AB16" s="165">
        <f>'５区'!R7</f>
        <v>20</v>
      </c>
      <c r="AC16" s="166"/>
    </row>
    <row r="17" spans="1:29" s="5" customFormat="1" ht="13.5" customHeight="1">
      <c r="A17" s="182">
        <f>IF('登録'!A9=0,"",'登録'!A9)</f>
        <v>11</v>
      </c>
      <c r="B17" s="183" t="str">
        <f>IF('登録'!B9="","",'登録'!B9)</f>
        <v>若　　宮</v>
      </c>
      <c r="C17" s="30" t="str">
        <f>オーダー!I9</f>
        <v>神田　真愛②</v>
      </c>
      <c r="D17" s="31"/>
      <c r="E17" s="32"/>
      <c r="F17" s="32"/>
      <c r="G17" s="33"/>
      <c r="H17" s="34" t="str">
        <f>オーダー!J9</f>
        <v>牧　　優奈②</v>
      </c>
      <c r="I17" s="31"/>
      <c r="J17" s="32"/>
      <c r="K17" s="32"/>
      <c r="L17" s="35"/>
      <c r="M17" s="32" t="str">
        <f>オーダー!K9</f>
        <v>真隅　菜々②</v>
      </c>
      <c r="N17" s="31"/>
      <c r="O17" s="32"/>
      <c r="P17" s="32"/>
      <c r="Q17" s="33"/>
      <c r="R17" s="34" t="str">
        <f>オーダー!L9</f>
        <v>牧　奈都美②</v>
      </c>
      <c r="S17" s="31"/>
      <c r="T17" s="32"/>
      <c r="U17" s="32"/>
      <c r="V17" s="35"/>
      <c r="W17" s="32" t="str">
        <f>オーダー!M9</f>
        <v>安永百合恵③</v>
      </c>
      <c r="X17" s="31"/>
      <c r="Y17" s="32"/>
      <c r="Z17" s="32"/>
      <c r="AA17" s="35"/>
      <c r="AB17" s="28" t="str">
        <f>W18</f>
        <v>0:42:22</v>
      </c>
      <c r="AC17" s="29">
        <f>IF('５区'!AA8&lt;'最初に'!$U$16,"新",IF('５区'!AA8='最初に'!$U$16,"ﾀｲ",""))</f>
      </c>
    </row>
    <row r="18" spans="1:29" s="5" customFormat="1" ht="13.5" customHeight="1">
      <c r="A18" s="179" t="e">
        <f>IF(登録!#REF!=0,"",登録!#REF!)</f>
        <v>#REF!</v>
      </c>
      <c r="B18" s="181"/>
      <c r="C18" s="19" t="str">
        <f>IF('１区'!Q8=0,"",'１区'!Q8)</f>
        <v>0:11:38</v>
      </c>
      <c r="D18" s="23">
        <f>IF('１区'!R8=0,"",'１区'!R8)</f>
        <v>6</v>
      </c>
      <c r="E18" s="36" t="str">
        <f>IF('１区'!S8=0,"",'１区'!S8)</f>
        <v>11:38</v>
      </c>
      <c r="F18" s="37">
        <f>IF('１区'!T8=0,"",'１区'!T8)</f>
      </c>
      <c r="G18" s="38">
        <f>IF('１区'!U8=0,"",'１区'!U8)</f>
        <v>6</v>
      </c>
      <c r="H18" s="27" t="str">
        <f>IF('２区'!Q8=0,"",'２区'!Q8)</f>
        <v>0:19:25</v>
      </c>
      <c r="I18" s="23">
        <f>IF('２区'!R8=0,"",'２区'!R8)</f>
        <v>5</v>
      </c>
      <c r="J18" s="36" t="str">
        <f>IF('２区'!S8=0,"",'２区'!S8)</f>
        <v> 7:47</v>
      </c>
      <c r="K18" s="37">
        <f>IF('２区'!T8=0,"",'２区'!T8)</f>
      </c>
      <c r="L18" s="39">
        <f>IF('２区'!U8=0,"",'２区'!U8)</f>
        <v>7</v>
      </c>
      <c r="M18" s="18" t="str">
        <f>IF('３区'!Q8=0,"",'３区'!Q8)</f>
        <v>0:27:12</v>
      </c>
      <c r="N18" s="23">
        <f>IF('３区'!R8=0,"",'３区'!R8)</f>
        <v>5</v>
      </c>
      <c r="O18" s="36" t="str">
        <f>IF('３区'!S8=0,"",'３区'!S8)</f>
        <v> 7:47</v>
      </c>
      <c r="P18" s="37">
        <f>IF('３区'!T8=0,"",'３区'!T8)</f>
      </c>
      <c r="Q18" s="38">
        <f>IF('３区'!U8=0,"",'３区'!U8)</f>
        <v>4</v>
      </c>
      <c r="R18" s="27" t="str">
        <f>IF('４区'!Q8=0,"",'４区'!Q8)</f>
        <v>0:35:10</v>
      </c>
      <c r="S18" s="23">
        <f>IF('４区'!R8=0,"",'４区'!R8)</f>
        <v>5</v>
      </c>
      <c r="T18" s="36" t="str">
        <f>IF('４区'!S8=0,"",'４区'!S8)</f>
        <v> 7:58</v>
      </c>
      <c r="U18" s="37">
        <f>IF('４区'!T8=0,"",'４区'!T8)</f>
      </c>
      <c r="V18" s="39">
        <f>IF('４区'!U8=0,"",'４区'!U8)</f>
        <v>3</v>
      </c>
      <c r="W18" s="18" t="str">
        <f>IF('５区'!Q8=0,"",'５区'!Q8)</f>
        <v>0:42:22</v>
      </c>
      <c r="X18" s="23">
        <f>IF('５区'!R8=0,"",'５区'!R8)</f>
        <v>2</v>
      </c>
      <c r="Y18" s="36" t="str">
        <f>IF('５区'!S8=0,"",'５区'!S8)</f>
        <v> 7:12</v>
      </c>
      <c r="Z18" s="37">
        <f>IF('５区'!T8=0,"",'５区'!T8)</f>
      </c>
      <c r="AA18" s="38">
        <f>IF('５区'!U8=0,"",'５区'!U8)</f>
        <v>1</v>
      </c>
      <c r="AB18" s="165">
        <f>'５区'!R8</f>
        <v>2</v>
      </c>
      <c r="AC18" s="166"/>
    </row>
    <row r="19" spans="1:29" s="5" customFormat="1" ht="13.5" customHeight="1">
      <c r="A19" s="182">
        <f>IF('登録'!A10=0,"",'登録'!A10)</f>
        <v>16</v>
      </c>
      <c r="B19" s="183" t="str">
        <f>IF('登録'!B10="","",'登録'!B10)</f>
        <v>水　　巻</v>
      </c>
      <c r="C19" s="30" t="str">
        <f>オーダー!I10</f>
        <v>坂口　里歩②</v>
      </c>
      <c r="D19" s="31"/>
      <c r="E19" s="32"/>
      <c r="F19" s="32"/>
      <c r="G19" s="33"/>
      <c r="H19" s="34" t="str">
        <f>オーダー!J10</f>
        <v>小畑　春香②</v>
      </c>
      <c r="I19" s="31"/>
      <c r="J19" s="32"/>
      <c r="K19" s="32"/>
      <c r="L19" s="35"/>
      <c r="M19" s="32" t="str">
        <f>オーダー!K10</f>
        <v>柏木有里愛①</v>
      </c>
      <c r="N19" s="31"/>
      <c r="O19" s="32"/>
      <c r="P19" s="32"/>
      <c r="Q19" s="33"/>
      <c r="R19" s="34" t="str">
        <f>オーダー!L10</f>
        <v>鶴野　悠香③</v>
      </c>
      <c r="S19" s="31"/>
      <c r="T19" s="32"/>
      <c r="U19" s="32"/>
      <c r="V19" s="35"/>
      <c r="W19" s="32" t="str">
        <f>オーダー!M10</f>
        <v>鶴野明日香②</v>
      </c>
      <c r="X19" s="31"/>
      <c r="Y19" s="32"/>
      <c r="Z19" s="32"/>
      <c r="AA19" s="35"/>
      <c r="AB19" s="28" t="str">
        <f>W20</f>
        <v>0:45:21</v>
      </c>
      <c r="AC19" s="29">
        <f>IF('５区'!AA9&lt;'最初に'!$U$16,"新",IF('５区'!AA9='最初に'!$U$16,"ﾀｲ",""))</f>
      </c>
    </row>
    <row r="20" spans="1:29" s="5" customFormat="1" ht="13.5" customHeight="1">
      <c r="A20" s="179" t="e">
        <f>IF(登録!#REF!=0,"",登録!#REF!)</f>
        <v>#REF!</v>
      </c>
      <c r="B20" s="181"/>
      <c r="C20" s="19" t="str">
        <f>IF('１区'!Q9=0,"",'１区'!Q9)</f>
        <v>0:12:02</v>
      </c>
      <c r="D20" s="23">
        <f>IF('１区'!R9=0,"",'１区'!R9)</f>
        <v>12</v>
      </c>
      <c r="E20" s="36" t="str">
        <f>IF('１区'!S9=0,"",'１区'!S9)</f>
        <v>12:02</v>
      </c>
      <c r="F20" s="37">
        <f>IF('１区'!T9=0,"",'１区'!T9)</f>
      </c>
      <c r="G20" s="38">
        <f>IF('１区'!U9=0,"",'１区'!U9)</f>
        <v>12</v>
      </c>
      <c r="H20" s="27" t="str">
        <f>IF('２区'!Q9=0,"",'２区'!Q9)</f>
        <v>0:20:03</v>
      </c>
      <c r="I20" s="23">
        <f>IF('２区'!R9=0,"",'２区'!R9)</f>
        <v>12</v>
      </c>
      <c r="J20" s="36" t="str">
        <f>IF('２区'!S9=0,"",'２区'!S9)</f>
        <v> 8:01</v>
      </c>
      <c r="K20" s="37">
        <f>IF('２区'!T9=0,"",'２区'!T9)</f>
      </c>
      <c r="L20" s="39">
        <f>IF('２区'!U9=0,"",'２区'!U9)</f>
        <v>14</v>
      </c>
      <c r="M20" s="18" t="str">
        <f>IF('３区'!Q9=0,"",'３区'!Q9)</f>
        <v>0:28:31</v>
      </c>
      <c r="N20" s="23">
        <f>IF('３区'!R9=0,"",'３区'!R9)</f>
        <v>14</v>
      </c>
      <c r="O20" s="36" t="str">
        <f>IF('３区'!S9=0,"",'３区'!S9)</f>
        <v> 8:28</v>
      </c>
      <c r="P20" s="37">
        <f>IF('３区'!T9=0,"",'３区'!T9)</f>
      </c>
      <c r="Q20" s="38">
        <f>IF('３区'!U9=0,"",'３区'!U9)</f>
        <v>17</v>
      </c>
      <c r="R20" s="27" t="str">
        <f>IF('４区'!Q9=0,"",'４区'!Q9)</f>
        <v>0:36:32</v>
      </c>
      <c r="S20" s="23">
        <f>IF('４区'!R9=0,"",'４区'!R9)</f>
        <v>10</v>
      </c>
      <c r="T20" s="36" t="str">
        <f>IF('４区'!S9=0,"",'４区'!S9)</f>
        <v> 8:01</v>
      </c>
      <c r="U20" s="37">
        <f>IF('４区'!T9=0,"",'４区'!T9)</f>
      </c>
      <c r="V20" s="39">
        <f>IF('４区'!U9=0,"",'４区'!U9)</f>
        <v>4</v>
      </c>
      <c r="W20" s="18" t="str">
        <f>IF('５区'!Q9=0,"",'５区'!Q9)</f>
        <v>0:45:21</v>
      </c>
      <c r="X20" s="23">
        <f>IF('５区'!R9=0,"",'５区'!R9)</f>
        <v>12</v>
      </c>
      <c r="Y20" s="36" t="str">
        <f>IF('５区'!S9=0,"",'５区'!S9)</f>
        <v> 8:49</v>
      </c>
      <c r="Z20" s="37">
        <f>IF('５区'!T9=0,"",'５区'!T9)</f>
      </c>
      <c r="AA20" s="38">
        <f>IF('５区'!U9=0,"",'５区'!U9)</f>
        <v>18</v>
      </c>
      <c r="AB20" s="165">
        <f>'５区'!R9</f>
        <v>12</v>
      </c>
      <c r="AC20" s="166"/>
    </row>
    <row r="21" spans="1:29" s="5" customFormat="1" ht="13.5" customHeight="1">
      <c r="A21" s="182">
        <f>IF('登録'!A11=0,"",'登録'!A11)</f>
        <v>17</v>
      </c>
      <c r="B21" s="183" t="str">
        <f>IF('登録'!B11="","",'登録'!B11)</f>
        <v>水巻南</v>
      </c>
      <c r="C21" s="30" t="str">
        <f>オーダー!I11</f>
        <v>山口　美樹②</v>
      </c>
      <c r="D21" s="31"/>
      <c r="E21" s="32"/>
      <c r="F21" s="32"/>
      <c r="G21" s="33"/>
      <c r="H21" s="34" t="str">
        <f>オーダー!J11</f>
        <v>井上　和香①</v>
      </c>
      <c r="I21" s="31"/>
      <c r="J21" s="32"/>
      <c r="K21" s="32"/>
      <c r="L21" s="35"/>
      <c r="M21" s="32" t="str">
        <f>オーダー!K11</f>
        <v>田代さくら①</v>
      </c>
      <c r="N21" s="31"/>
      <c r="O21" s="32"/>
      <c r="P21" s="32"/>
      <c r="Q21" s="33"/>
      <c r="R21" s="34" t="str">
        <f>オーダー!L11</f>
        <v>中村真由美①</v>
      </c>
      <c r="S21" s="31"/>
      <c r="T21" s="32"/>
      <c r="U21" s="32"/>
      <c r="V21" s="35"/>
      <c r="W21" s="32" t="str">
        <f>オーダー!M11</f>
        <v>德重　彩香②</v>
      </c>
      <c r="X21" s="31"/>
      <c r="Y21" s="32"/>
      <c r="Z21" s="32"/>
      <c r="AA21" s="35"/>
      <c r="AB21" s="28" t="str">
        <f>W22</f>
        <v>0:44:11</v>
      </c>
      <c r="AC21" s="29">
        <f>IF('５区'!AA10&lt;'最初に'!$U$16,"新",IF('５区'!AA10='最初に'!$U$16,"ﾀｲ",""))</f>
      </c>
    </row>
    <row r="22" spans="1:29" s="5" customFormat="1" ht="13.5" customHeight="1">
      <c r="A22" s="179" t="e">
        <f>IF(登録!#REF!=0,"",登録!#REF!)</f>
        <v>#REF!</v>
      </c>
      <c r="B22" s="181"/>
      <c r="C22" s="19" t="str">
        <f>IF('１区'!Q10=0,"",'１区'!Q10)</f>
        <v>0:12:28</v>
      </c>
      <c r="D22" s="23">
        <f>IF('１区'!R10=0,"",'１区'!R10)</f>
        <v>16</v>
      </c>
      <c r="E22" s="36" t="str">
        <f>IF('１区'!S10=0,"",'１区'!S10)</f>
        <v>12:28</v>
      </c>
      <c r="F22" s="37">
        <f>IF('１区'!T10=0,"",'１区'!T10)</f>
      </c>
      <c r="G22" s="38">
        <f>IF('１区'!U10=0,"",'１区'!U10)</f>
        <v>16</v>
      </c>
      <c r="H22" s="27" t="str">
        <f>IF('２区'!Q10=0,"",'２区'!Q10)</f>
        <v>0:20:03</v>
      </c>
      <c r="I22" s="23">
        <f>IF('２区'!R10=0,"",'２区'!R10)</f>
        <v>13</v>
      </c>
      <c r="J22" s="36" t="str">
        <f>IF('２区'!S10=0,"",'２区'!S10)</f>
        <v> 7:35</v>
      </c>
      <c r="K22" s="37">
        <f>IF('２区'!T10=0,"",'２区'!T10)</f>
      </c>
      <c r="L22" s="39">
        <f>IF('２区'!U10=0,"",'２区'!U10)</f>
        <v>3</v>
      </c>
      <c r="M22" s="18" t="str">
        <f>IF('３区'!Q10=0,"",'３区'!Q10)</f>
        <v>0:28:09</v>
      </c>
      <c r="N22" s="23">
        <f>IF('３区'!R10=0,"",'３区'!R10)</f>
        <v>9</v>
      </c>
      <c r="O22" s="36" t="str">
        <f>IF('３区'!S10=0,"",'３区'!S10)</f>
        <v> 8:06</v>
      </c>
      <c r="P22" s="37">
        <f>IF('３区'!T10=0,"",'３区'!T10)</f>
      </c>
      <c r="Q22" s="38">
        <f>IF('３区'!U10=0,"",'３区'!U10)</f>
        <v>8</v>
      </c>
      <c r="R22" s="27" t="str">
        <f>IF('４区'!Q10=0,"",'４区'!Q10)</f>
        <v>0:36:05</v>
      </c>
      <c r="S22" s="23">
        <f>IF('４区'!R10=0,"",'４区'!R10)</f>
        <v>6</v>
      </c>
      <c r="T22" s="36" t="str">
        <f>IF('４区'!S10=0,"",'４区'!S10)</f>
        <v> 7:56</v>
      </c>
      <c r="U22" s="37">
        <f>IF('４区'!T10=0,"",'４区'!T10)</f>
      </c>
      <c r="V22" s="39">
        <f>IF('４区'!U10=0,"",'４区'!U10)</f>
        <v>2</v>
      </c>
      <c r="W22" s="18" t="str">
        <f>IF('５区'!Q10=0,"",'５区'!Q10)</f>
        <v>0:44:11</v>
      </c>
      <c r="X22" s="23">
        <f>IF('５区'!R10=0,"",'５区'!R10)</f>
        <v>7</v>
      </c>
      <c r="Y22" s="36" t="str">
        <f>IF('５区'!S10=0,"",'５区'!S10)</f>
        <v> 8:06</v>
      </c>
      <c r="Z22" s="37">
        <f>IF('５区'!T10=0,"",'５区'!T10)</f>
      </c>
      <c r="AA22" s="38">
        <f>IF('５区'!U10=0,"",'５区'!U10)</f>
        <v>7</v>
      </c>
      <c r="AB22" s="165">
        <f>'５区'!R10</f>
        <v>7</v>
      </c>
      <c r="AC22" s="166"/>
    </row>
    <row r="23" spans="1:29" s="5" customFormat="1" ht="13.5" customHeight="1">
      <c r="A23" s="182">
        <f>IF('登録'!A12=0,"",'登録'!A12)</f>
        <v>18</v>
      </c>
      <c r="B23" s="183" t="str">
        <f>IF('登録'!B12="","",'登録'!B12)</f>
        <v>芦　　屋</v>
      </c>
      <c r="C23" s="30" t="str">
        <f>オーダー!I12</f>
        <v>加来　華奈③</v>
      </c>
      <c r="D23" s="31"/>
      <c r="E23" s="32"/>
      <c r="F23" s="32"/>
      <c r="G23" s="33"/>
      <c r="H23" s="34" t="str">
        <f>オーダー!J12</f>
        <v>野田　怜花①</v>
      </c>
      <c r="I23" s="31"/>
      <c r="J23" s="32"/>
      <c r="K23" s="32"/>
      <c r="L23" s="35"/>
      <c r="M23" s="32" t="str">
        <f>オーダー!K12</f>
        <v>古海　新子②</v>
      </c>
      <c r="N23" s="31"/>
      <c r="O23" s="32"/>
      <c r="P23" s="32"/>
      <c r="Q23" s="33"/>
      <c r="R23" s="34" t="str">
        <f>オーダー!L12</f>
        <v>永野　瑞季②</v>
      </c>
      <c r="S23" s="31"/>
      <c r="T23" s="32"/>
      <c r="U23" s="32"/>
      <c r="V23" s="35"/>
      <c r="W23" s="32" t="str">
        <f>オーダー!M12</f>
        <v>梅谷　美咲①</v>
      </c>
      <c r="X23" s="31"/>
      <c r="Y23" s="32"/>
      <c r="Z23" s="32"/>
      <c r="AA23" s="35"/>
      <c r="AB23" s="28" t="str">
        <f>W24</f>
        <v>0:42:25</v>
      </c>
      <c r="AC23" s="29">
        <f>IF('５区'!AA11&lt;'最初に'!$U$16,"新",IF('５区'!AA11='最初に'!$U$16,"ﾀｲ",""))</f>
      </c>
    </row>
    <row r="24" spans="1:29" s="5" customFormat="1" ht="13.5" customHeight="1">
      <c r="A24" s="179" t="e">
        <f>IF(登録!#REF!=0,"",登録!#REF!)</f>
        <v>#REF!</v>
      </c>
      <c r="B24" s="181"/>
      <c r="C24" s="19" t="str">
        <f>IF('１区'!Q11=0,"",'１区'!Q11)</f>
        <v>0:10:44</v>
      </c>
      <c r="D24" s="23">
        <f>IF('１区'!R11=0,"",'１区'!R11)</f>
        <v>1</v>
      </c>
      <c r="E24" s="36" t="str">
        <f>IF('１区'!S11=0,"",'１区'!S11)</f>
        <v>10:44</v>
      </c>
      <c r="F24" s="37">
        <f>IF('１区'!T11=0,"",'１区'!T11)</f>
      </c>
      <c r="G24" s="38">
        <f>IF('１区'!U11=0,"",'１区'!U11)</f>
        <v>1</v>
      </c>
      <c r="H24" s="27" t="str">
        <f>IF('２区'!Q11=0,"",'２区'!Q11)</f>
        <v>0:18:20</v>
      </c>
      <c r="I24" s="23">
        <f>IF('２区'!R11=0,"",'２区'!R11)</f>
        <v>1</v>
      </c>
      <c r="J24" s="36" t="str">
        <f>IF('２区'!S11=0,"",'２区'!S11)</f>
        <v> 7:36</v>
      </c>
      <c r="K24" s="37">
        <f>IF('２区'!T11=0,"",'２区'!T11)</f>
      </c>
      <c r="L24" s="39">
        <f>IF('２区'!U11=0,"",'２区'!U11)</f>
        <v>4</v>
      </c>
      <c r="M24" s="18" t="str">
        <f>IF('３区'!Q11=0,"",'３区'!Q11)</f>
        <v>0:26:20</v>
      </c>
      <c r="N24" s="23">
        <f>IF('３区'!R11=0,"",'３区'!R11)</f>
        <v>2</v>
      </c>
      <c r="O24" s="36" t="str">
        <f>IF('３区'!S11=0,"",'３区'!S11)</f>
        <v> 8:00</v>
      </c>
      <c r="P24" s="37">
        <f>IF('３区'!T11=0,"",'３区'!T11)</f>
      </c>
      <c r="Q24" s="38">
        <f>IF('３区'!U11=0,"",'３区'!U11)</f>
        <v>6</v>
      </c>
      <c r="R24" s="27" t="str">
        <f>IF('４区'!Q11=0,"",'４区'!Q11)</f>
        <v>0:34:30</v>
      </c>
      <c r="S24" s="23">
        <f>IF('４区'!R11=0,"",'４区'!R11)</f>
        <v>2</v>
      </c>
      <c r="T24" s="36" t="str">
        <f>IF('４区'!S11=0,"",'４区'!S11)</f>
        <v> 8:10</v>
      </c>
      <c r="U24" s="37">
        <f>IF('４区'!T11=0,"",'４区'!T11)</f>
      </c>
      <c r="V24" s="39">
        <f>IF('４区'!U11=0,"",'４区'!U11)</f>
        <v>8</v>
      </c>
      <c r="W24" s="18" t="str">
        <f>IF('５区'!Q11=0,"",'５区'!Q11)</f>
        <v>0:42:25</v>
      </c>
      <c r="X24" s="23">
        <f>IF('５区'!R11=0,"",'５区'!R11)</f>
        <v>3</v>
      </c>
      <c r="Y24" s="36" t="str">
        <f>IF('５区'!S11=0,"",'５区'!S11)</f>
        <v> 7:55</v>
      </c>
      <c r="Z24" s="37">
        <f>IF('５区'!T11=0,"",'５区'!T11)</f>
      </c>
      <c r="AA24" s="38">
        <f>IF('５区'!U11=0,"",'５区'!U11)</f>
        <v>4</v>
      </c>
      <c r="AB24" s="165">
        <f>'５区'!R11</f>
        <v>3</v>
      </c>
      <c r="AC24" s="166"/>
    </row>
    <row r="25" spans="1:29" s="5" customFormat="1" ht="13.5" customHeight="1">
      <c r="A25" s="182">
        <f>IF('登録'!A13=0,"",'登録'!A13)</f>
        <v>19</v>
      </c>
      <c r="B25" s="183" t="str">
        <f>IF('登録'!B13="","",'登録'!B13)</f>
        <v>遠　　賀</v>
      </c>
      <c r="C25" s="30" t="str">
        <f>オーダー!I13</f>
        <v>梶原　千愛②</v>
      </c>
      <c r="D25" s="31"/>
      <c r="E25" s="32"/>
      <c r="F25" s="32"/>
      <c r="G25" s="33"/>
      <c r="H25" s="34" t="str">
        <f>オーダー!J13</f>
        <v>日高　歩美①</v>
      </c>
      <c r="I25" s="31"/>
      <c r="J25" s="32"/>
      <c r="K25" s="32"/>
      <c r="L25" s="35"/>
      <c r="M25" s="32" t="str">
        <f>オーダー!K13</f>
        <v>小路　萌子③</v>
      </c>
      <c r="N25" s="31"/>
      <c r="O25" s="32"/>
      <c r="P25" s="32"/>
      <c r="Q25" s="33"/>
      <c r="R25" s="34" t="str">
        <f>オーダー!L13</f>
        <v>三橋　舞子①</v>
      </c>
      <c r="S25" s="31"/>
      <c r="T25" s="32"/>
      <c r="U25" s="32"/>
      <c r="V25" s="35"/>
      <c r="W25" s="32" t="str">
        <f>オーダー!M13</f>
        <v>森田　若葉②</v>
      </c>
      <c r="X25" s="31"/>
      <c r="Y25" s="32"/>
      <c r="Z25" s="32"/>
      <c r="AA25" s="35"/>
      <c r="AB25" s="28" t="str">
        <f>W26</f>
        <v>0:44:32</v>
      </c>
      <c r="AC25" s="29">
        <f>IF('５区'!AA12&lt;'最初に'!$U$16,"新",IF('５区'!AA12='最初に'!$U$16,"ﾀｲ",""))</f>
      </c>
    </row>
    <row r="26" spans="1:29" s="5" customFormat="1" ht="13.5" customHeight="1">
      <c r="A26" s="179" t="e">
        <f>IF(登録!#REF!=0,"",登録!#REF!)</f>
        <v>#REF!</v>
      </c>
      <c r="B26" s="181"/>
      <c r="C26" s="19" t="str">
        <f>IF('１区'!Q12=0,"",'１区'!Q12)</f>
        <v>0:12:14</v>
      </c>
      <c r="D26" s="23">
        <f>IF('１区'!R12=0,"",'１区'!R12)</f>
        <v>13</v>
      </c>
      <c r="E26" s="36" t="str">
        <f>IF('１区'!S12=0,"",'１区'!S12)</f>
        <v>12:14</v>
      </c>
      <c r="F26" s="37">
        <f>IF('１区'!T12=0,"",'１区'!T12)</f>
      </c>
      <c r="G26" s="38">
        <f>IF('１区'!U12=0,"",'１区'!U12)</f>
        <v>13</v>
      </c>
      <c r="H26" s="27" t="str">
        <f>IF('２区'!Q12=0,"",'２区'!Q12)</f>
        <v>0:20:15</v>
      </c>
      <c r="I26" s="23">
        <f>IF('２区'!R12=0,"",'２区'!R12)</f>
        <v>15</v>
      </c>
      <c r="J26" s="36" t="str">
        <f>IF('２区'!S12=0,"",'２区'!S12)</f>
        <v> 8:01</v>
      </c>
      <c r="K26" s="37">
        <f>IF('２区'!T12=0,"",'２区'!T12)</f>
      </c>
      <c r="L26" s="39">
        <f>IF('２区'!U12=0,"",'２区'!U12)</f>
        <v>14</v>
      </c>
      <c r="M26" s="18" t="str">
        <f>IF('３区'!Q12=0,"",'３区'!Q12)</f>
        <v>0:27:44</v>
      </c>
      <c r="N26" s="23">
        <f>IF('３区'!R12=0,"",'３区'!R12)</f>
        <v>6</v>
      </c>
      <c r="O26" s="36" t="str">
        <f>IF('３区'!S12=0,"",'３区'!S12)</f>
        <v> 7:29</v>
      </c>
      <c r="P26" s="37">
        <f>IF('３区'!T12=0,"",'３区'!T12)</f>
      </c>
      <c r="Q26" s="38">
        <f>IF('３区'!U12=0,"",'３区'!U12)</f>
        <v>2</v>
      </c>
      <c r="R26" s="27" t="str">
        <f>IF('４区'!Q12=0,"",'４区'!Q12)</f>
        <v>0:36:14</v>
      </c>
      <c r="S26" s="23">
        <f>IF('４区'!R12=0,"",'４区'!R12)</f>
        <v>9</v>
      </c>
      <c r="T26" s="36" t="str">
        <f>IF('４区'!S12=0,"",'４区'!S12)</f>
        <v> 8:30</v>
      </c>
      <c r="U26" s="37">
        <f>IF('４区'!T12=0,"",'４区'!T12)</f>
      </c>
      <c r="V26" s="39">
        <f>IF('４区'!U12=0,"",'４区'!U12)</f>
        <v>15</v>
      </c>
      <c r="W26" s="18" t="str">
        <f>IF('５区'!Q12=0,"",'５区'!Q12)</f>
        <v>0:44:32</v>
      </c>
      <c r="X26" s="23">
        <f>IF('５区'!R12=0,"",'５区'!R12)</f>
        <v>9</v>
      </c>
      <c r="Y26" s="36" t="str">
        <f>IF('５区'!S12=0,"",'５区'!S12)</f>
        <v> 8:18</v>
      </c>
      <c r="Z26" s="37">
        <f>IF('５区'!T12=0,"",'５区'!T12)</f>
      </c>
      <c r="AA26" s="38">
        <f>IF('５区'!U12=0,"",'５区'!U12)</f>
        <v>10</v>
      </c>
      <c r="AB26" s="165">
        <f>'５区'!R12</f>
        <v>9</v>
      </c>
      <c r="AC26" s="166"/>
    </row>
    <row r="27" spans="1:29" s="5" customFormat="1" ht="13.5" customHeight="1">
      <c r="A27" s="182">
        <f>IF('登録'!A14=0,"",'登録'!A14)</f>
        <v>21</v>
      </c>
      <c r="B27" s="183" t="str">
        <f>IF('登録'!B14="","",'登録'!B14)</f>
        <v>岡　　垣</v>
      </c>
      <c r="C27" s="30" t="str">
        <f>オーダー!I14</f>
        <v>佐藤玖瑠未①</v>
      </c>
      <c r="D27" s="31"/>
      <c r="E27" s="32"/>
      <c r="F27" s="32"/>
      <c r="G27" s="33"/>
      <c r="H27" s="34" t="str">
        <f>オーダー!J14</f>
        <v>高良　優衣①</v>
      </c>
      <c r="I27" s="31"/>
      <c r="J27" s="32"/>
      <c r="K27" s="32"/>
      <c r="L27" s="35"/>
      <c r="M27" s="32" t="str">
        <f>オーダー!K14</f>
        <v>松田　彩奈②</v>
      </c>
      <c r="N27" s="31"/>
      <c r="O27" s="32"/>
      <c r="P27" s="32"/>
      <c r="Q27" s="33"/>
      <c r="R27" s="34" t="str">
        <f>オーダー!L14</f>
        <v>柴田　春奈②</v>
      </c>
      <c r="S27" s="31"/>
      <c r="T27" s="32"/>
      <c r="U27" s="32"/>
      <c r="V27" s="35"/>
      <c r="W27" s="32" t="str">
        <f>オーダー!M14</f>
        <v>須藤　夏帆②</v>
      </c>
      <c r="X27" s="31"/>
      <c r="Y27" s="32"/>
      <c r="Z27" s="32"/>
      <c r="AA27" s="35"/>
      <c r="AB27" s="28" t="str">
        <f>W28</f>
        <v>0:46:17</v>
      </c>
      <c r="AC27" s="29">
        <f>IF('５区'!AA13&lt;'最初に'!$U$16,"新",IF('５区'!AA13='最初に'!$U$16,"ﾀｲ",""))</f>
      </c>
    </row>
    <row r="28" spans="1:29" s="5" customFormat="1" ht="13.5" customHeight="1">
      <c r="A28" s="179" t="e">
        <f>IF(登録!#REF!=0,"",登録!#REF!)</f>
        <v>#REF!</v>
      </c>
      <c r="B28" s="181"/>
      <c r="C28" s="19" t="str">
        <f>IF('１区'!Q13=0,"",'１区'!Q13)</f>
        <v>0:12:25</v>
      </c>
      <c r="D28" s="23">
        <f>IF('１区'!R13=0,"",'１区'!R13)</f>
        <v>15</v>
      </c>
      <c r="E28" s="36" t="str">
        <f>IF('１区'!S13=0,"",'１区'!S13)</f>
        <v>12:25</v>
      </c>
      <c r="F28" s="37">
        <f>IF('１区'!T13=0,"",'１区'!T13)</f>
      </c>
      <c r="G28" s="38">
        <f>IF('１区'!U13=0,"",'１区'!U13)</f>
        <v>15</v>
      </c>
      <c r="H28" s="27" t="str">
        <f>IF('２区'!Q13=0,"",'２区'!Q13)</f>
        <v>0:20:55</v>
      </c>
      <c r="I28" s="23">
        <f>IF('２区'!R13=0,"",'２区'!R13)</f>
        <v>18</v>
      </c>
      <c r="J28" s="36" t="str">
        <f>IF('２区'!S13=0,"",'２区'!S13)</f>
        <v> 8:30</v>
      </c>
      <c r="K28" s="37">
        <f>IF('２区'!T13=0,"",'２区'!T13)</f>
      </c>
      <c r="L28" s="39">
        <f>IF('２区'!U13=0,"",'２区'!U13)</f>
        <v>20</v>
      </c>
      <c r="M28" s="18" t="str">
        <f>IF('３区'!Q13=0,"",'３区'!Q13)</f>
        <v>0:29:18</v>
      </c>
      <c r="N28" s="23">
        <f>IF('３区'!R13=0,"",'３区'!R13)</f>
        <v>19</v>
      </c>
      <c r="O28" s="36" t="str">
        <f>IF('３区'!S13=0,"",'３区'!S13)</f>
        <v> 8:23</v>
      </c>
      <c r="P28" s="37">
        <f>IF('３区'!T13=0,"",'３区'!T13)</f>
      </c>
      <c r="Q28" s="38">
        <f>IF('３区'!U13=0,"",'３区'!U13)</f>
        <v>15</v>
      </c>
      <c r="R28" s="27" t="str">
        <f>IF('４区'!Q13=0,"",'４区'!Q13)</f>
        <v>0:37:51</v>
      </c>
      <c r="S28" s="23">
        <f>IF('４区'!R13=0,"",'４区'!R13)</f>
        <v>19</v>
      </c>
      <c r="T28" s="36" t="str">
        <f>IF('４区'!S13=0,"",'４区'!S13)</f>
        <v> 8:33</v>
      </c>
      <c r="U28" s="37">
        <f>IF('４区'!T13=0,"",'４区'!T13)</f>
      </c>
      <c r="V28" s="39">
        <f>IF('４区'!U13=0,"",'４区'!U13)</f>
        <v>16</v>
      </c>
      <c r="W28" s="18" t="str">
        <f>IF('５区'!Q13=0,"",'５区'!Q13)</f>
        <v>0:46:17</v>
      </c>
      <c r="X28" s="23">
        <f>IF('５区'!R13=0,"",'５区'!R13)</f>
        <v>18</v>
      </c>
      <c r="Y28" s="36" t="str">
        <f>IF('５区'!S13=0,"",'５区'!S13)</f>
        <v> 8:26</v>
      </c>
      <c r="Z28" s="37">
        <f>IF('５区'!T13=0,"",'５区'!T13)</f>
      </c>
      <c r="AA28" s="38">
        <f>IF('５区'!U13=0,"",'５区'!U13)</f>
        <v>12</v>
      </c>
      <c r="AB28" s="165">
        <f>'５区'!R13</f>
        <v>18</v>
      </c>
      <c r="AC28" s="166"/>
    </row>
    <row r="29" spans="1:29" s="5" customFormat="1" ht="13.5" customHeight="1">
      <c r="A29" s="182">
        <f>IF('登録'!A15=0,"",'登録'!A15)</f>
        <v>23</v>
      </c>
      <c r="B29" s="183" t="str">
        <f>IF('登録'!B15="","",'登録'!B15)</f>
        <v>飯塚第一</v>
      </c>
      <c r="C29" s="30" t="str">
        <f>オーダー!I15</f>
        <v>岩元　優希②</v>
      </c>
      <c r="D29" s="31"/>
      <c r="E29" s="32"/>
      <c r="F29" s="32"/>
      <c r="G29" s="33"/>
      <c r="H29" s="34" t="str">
        <f>オーダー!J15</f>
        <v>日高　咲②</v>
      </c>
      <c r="I29" s="31"/>
      <c r="J29" s="32"/>
      <c r="K29" s="32"/>
      <c r="L29" s="35"/>
      <c r="M29" s="32" t="str">
        <f>オーダー!K15</f>
        <v>原中　晴菜②</v>
      </c>
      <c r="N29" s="31"/>
      <c r="O29" s="32"/>
      <c r="P29" s="32"/>
      <c r="Q29" s="33"/>
      <c r="R29" s="34" t="str">
        <f>オーダー!L15</f>
        <v>辻岡　真理②</v>
      </c>
      <c r="S29" s="31"/>
      <c r="T29" s="32"/>
      <c r="U29" s="32"/>
      <c r="V29" s="35"/>
      <c r="W29" s="32" t="str">
        <f>オーダー!M15</f>
        <v>河崎　恵子③</v>
      </c>
      <c r="X29" s="31"/>
      <c r="Y29" s="32"/>
      <c r="Z29" s="32"/>
      <c r="AA29" s="35"/>
      <c r="AB29" s="28" t="str">
        <f>W30</f>
        <v>0:45:25</v>
      </c>
      <c r="AC29" s="29">
        <f>IF('５区'!AA14&lt;'最初に'!$U$16,"新",IF('５区'!AA14='最初に'!$U$16,"ﾀｲ",""))</f>
      </c>
    </row>
    <row r="30" spans="1:29" s="5" customFormat="1" ht="13.5" customHeight="1">
      <c r="A30" s="179" t="e">
        <f>IF(登録!#REF!=0,"",登録!#REF!)</f>
        <v>#REF!</v>
      </c>
      <c r="B30" s="181"/>
      <c r="C30" s="19" t="str">
        <f>IF('１区'!Q14=0,"",'１区'!Q14)</f>
        <v>0:12:44</v>
      </c>
      <c r="D30" s="23">
        <f>IF('１区'!R14=0,"",'１区'!R14)</f>
        <v>17</v>
      </c>
      <c r="E30" s="36" t="str">
        <f>IF('１区'!S14=0,"",'１区'!S14)</f>
        <v>12:44</v>
      </c>
      <c r="F30" s="37">
        <f>IF('１区'!T14=0,"",'１区'!T14)</f>
      </c>
      <c r="G30" s="38">
        <f>IF('１区'!U14=0,"",'１区'!U14)</f>
        <v>17</v>
      </c>
      <c r="H30" s="27" t="str">
        <f>IF('２区'!Q14=0,"",'２区'!Q14)</f>
        <v>0:20:34</v>
      </c>
      <c r="I30" s="23">
        <f>IF('２区'!R14=0,"",'２区'!R14)</f>
        <v>16</v>
      </c>
      <c r="J30" s="36" t="str">
        <f>IF('２区'!S14=0,"",'２区'!S14)</f>
        <v> 7:50</v>
      </c>
      <c r="K30" s="37">
        <f>IF('２区'!T14=0,"",'２区'!T14)</f>
      </c>
      <c r="L30" s="39">
        <f>IF('２区'!U14=0,"",'２区'!U14)</f>
        <v>9</v>
      </c>
      <c r="M30" s="18" t="str">
        <f>IF('３区'!Q14=0,"",'３区'!Q14)</f>
        <v>0:28:47</v>
      </c>
      <c r="N30" s="23">
        <f>IF('３区'!R14=0,"",'３区'!R14)</f>
        <v>16</v>
      </c>
      <c r="O30" s="36" t="str">
        <f>IF('３区'!S14=0,"",'３区'!S14)</f>
        <v> 8:13</v>
      </c>
      <c r="P30" s="37">
        <f>IF('３区'!T14=0,"",'３区'!T14)</f>
      </c>
      <c r="Q30" s="38">
        <f>IF('３区'!U14=0,"",'３区'!U14)</f>
        <v>11</v>
      </c>
      <c r="R30" s="27" t="str">
        <f>IF('４区'!Q14=0,"",'４区'!Q14)</f>
        <v>0:37:01</v>
      </c>
      <c r="S30" s="23">
        <f>IF('４区'!R14=0,"",'４区'!R14)</f>
        <v>14</v>
      </c>
      <c r="T30" s="36" t="str">
        <f>IF('４区'!S14=0,"",'４区'!S14)</f>
        <v> 8:14</v>
      </c>
      <c r="U30" s="37">
        <f>IF('４区'!T14=0,"",'４区'!T14)</f>
      </c>
      <c r="V30" s="39">
        <f>IF('４区'!U14=0,"",'４区'!U14)</f>
        <v>9</v>
      </c>
      <c r="W30" s="18" t="str">
        <f>IF('５区'!Q14=0,"",'５区'!Q14)</f>
        <v>0:45:25</v>
      </c>
      <c r="X30" s="23">
        <f>IF('５区'!R14=0,"",'５区'!R14)</f>
        <v>14</v>
      </c>
      <c r="Y30" s="36" t="str">
        <f>IF('５区'!S14=0,"",'５区'!S14)</f>
        <v> 8:24</v>
      </c>
      <c r="Z30" s="37">
        <f>IF('５区'!T14=0,"",'５区'!T14)</f>
      </c>
      <c r="AA30" s="38">
        <f>IF('５区'!U14=0,"",'５区'!U14)</f>
        <v>11</v>
      </c>
      <c r="AB30" s="165">
        <f>'５区'!R14</f>
        <v>14</v>
      </c>
      <c r="AC30" s="166"/>
    </row>
    <row r="31" spans="1:29" s="5" customFormat="1" ht="13.5" customHeight="1">
      <c r="A31" s="182">
        <f>IF('登録'!A16=0,"",'登録'!A16)</f>
        <v>24</v>
      </c>
      <c r="B31" s="183" t="str">
        <f>IF('登録'!B16="","",'登録'!B16)</f>
        <v>飯塚第二</v>
      </c>
      <c r="C31" s="30" t="str">
        <f>オーダー!I16</f>
        <v>長尾　祐希①</v>
      </c>
      <c r="D31" s="31"/>
      <c r="E31" s="32"/>
      <c r="F31" s="32"/>
      <c r="G31" s="33"/>
      <c r="H31" s="34" t="str">
        <f>オーダー!J16</f>
        <v>河野　歩②</v>
      </c>
      <c r="I31" s="31"/>
      <c r="J31" s="32"/>
      <c r="K31" s="32"/>
      <c r="L31" s="35"/>
      <c r="M31" s="32" t="str">
        <f>オーダー!K16</f>
        <v>畑中佳菜子③</v>
      </c>
      <c r="N31" s="31"/>
      <c r="O31" s="32"/>
      <c r="P31" s="32"/>
      <c r="Q31" s="33"/>
      <c r="R31" s="34" t="str">
        <f>オーダー!L16</f>
        <v>白神　香奈①</v>
      </c>
      <c r="S31" s="31"/>
      <c r="T31" s="32"/>
      <c r="U31" s="32"/>
      <c r="V31" s="35"/>
      <c r="W31" s="32" t="str">
        <f>オーダー!M16</f>
        <v>土橋　美咲②</v>
      </c>
      <c r="X31" s="31"/>
      <c r="Y31" s="32"/>
      <c r="Z31" s="32"/>
      <c r="AA31" s="35"/>
      <c r="AB31" s="28" t="str">
        <f>W32</f>
        <v>0:43:35</v>
      </c>
      <c r="AC31" s="29">
        <f>IF('５区'!AA15&lt;'最初に'!$U$16,"新",IF('５区'!AA15='最初に'!$U$16,"ﾀｲ",""))</f>
      </c>
    </row>
    <row r="32" spans="1:29" s="5" customFormat="1" ht="13.5" customHeight="1">
      <c r="A32" s="179" t="e">
        <f>IF(登録!#REF!=0,"",登録!#REF!)</f>
        <v>#REF!</v>
      </c>
      <c r="B32" s="181"/>
      <c r="C32" s="19" t="str">
        <f>IF('１区'!Q15=0,"",'１区'!Q15)</f>
        <v>0:11:34</v>
      </c>
      <c r="D32" s="23">
        <f>IF('１区'!R15=0,"",'１区'!R15)</f>
        <v>4</v>
      </c>
      <c r="E32" s="36" t="str">
        <f>IF('１区'!S15=0,"",'１区'!S15)</f>
        <v>11:34</v>
      </c>
      <c r="F32" s="37">
        <f>IF('１区'!T15=0,"",'１区'!T15)</f>
      </c>
      <c r="G32" s="38">
        <f>IF('１区'!U15=0,"",'１区'!U15)</f>
        <v>4</v>
      </c>
      <c r="H32" s="27" t="str">
        <f>IF('２区'!Q15=0,"",'２区'!Q15)</f>
        <v>0:19:08</v>
      </c>
      <c r="I32" s="23">
        <f>IF('２区'!R15=0,"",'２区'!R15)</f>
        <v>4</v>
      </c>
      <c r="J32" s="36" t="str">
        <f>IF('２区'!S15=0,"",'２区'!S15)</f>
        <v> 7:34</v>
      </c>
      <c r="K32" s="37">
        <f>IF('２区'!T15=0,"",'２区'!T15)</f>
      </c>
      <c r="L32" s="39">
        <f>IF('２区'!U15=0,"",'２区'!U15)</f>
        <v>2</v>
      </c>
      <c r="M32" s="18" t="str">
        <f>IF('３区'!Q15=0,"",'３区'!Q15)</f>
        <v>0:26:59</v>
      </c>
      <c r="N32" s="23">
        <f>IF('３区'!R15=0,"",'３区'!R15)</f>
        <v>4</v>
      </c>
      <c r="O32" s="36" t="str">
        <f>IF('３区'!S15=0,"",'３区'!S15)</f>
        <v> 7:51</v>
      </c>
      <c r="P32" s="37">
        <f>IF('３区'!T15=0,"",'３区'!T15)</f>
      </c>
      <c r="Q32" s="38">
        <f>IF('３区'!U15=0,"",'３区'!U15)</f>
        <v>5</v>
      </c>
      <c r="R32" s="27" t="str">
        <f>IF('４区'!Q15=0,"",'４区'!Q15)</f>
        <v>0:35:05</v>
      </c>
      <c r="S32" s="23">
        <f>IF('４区'!R15=0,"",'４区'!R15)</f>
        <v>4</v>
      </c>
      <c r="T32" s="36" t="str">
        <f>IF('４区'!S15=0,"",'４区'!S15)</f>
        <v> 8:06</v>
      </c>
      <c r="U32" s="37">
        <f>IF('４区'!T15=0,"",'４区'!T15)</f>
      </c>
      <c r="V32" s="39">
        <f>IF('４区'!U15=0,"",'４区'!U15)</f>
        <v>5</v>
      </c>
      <c r="W32" s="18" t="str">
        <f>IF('５区'!Q15=0,"",'５区'!Q15)</f>
        <v>0:43:35</v>
      </c>
      <c r="X32" s="23">
        <f>IF('５区'!R15=0,"",'５区'!R15)</f>
        <v>5</v>
      </c>
      <c r="Y32" s="36" t="str">
        <f>IF('５区'!S15=0,"",'５区'!S15)</f>
        <v> 8:30</v>
      </c>
      <c r="Z32" s="37">
        <f>IF('５区'!T15=0,"",'５区'!T15)</f>
      </c>
      <c r="AA32" s="38">
        <f>IF('５区'!U15=0,"",'５区'!U15)</f>
        <v>14</v>
      </c>
      <c r="AB32" s="165">
        <f>'５区'!R15</f>
        <v>5</v>
      </c>
      <c r="AC32" s="166"/>
    </row>
    <row r="33" spans="1:29" s="5" customFormat="1" ht="13.5" customHeight="1">
      <c r="A33" s="182">
        <f>IF('登録'!A17=0,"",'登録'!A17)</f>
        <v>26</v>
      </c>
      <c r="B33" s="183" t="str">
        <f>IF('登録'!B17="","",'登録'!B17)</f>
        <v>菰　　田</v>
      </c>
      <c r="C33" s="30" t="str">
        <f>オーダー!I17</f>
        <v>出口　佳愛②</v>
      </c>
      <c r="D33" s="31"/>
      <c r="E33" s="32"/>
      <c r="F33" s="32"/>
      <c r="G33" s="33"/>
      <c r="H33" s="34" t="str">
        <f>オーダー!J17</f>
        <v>田子森有里②</v>
      </c>
      <c r="I33" s="31"/>
      <c r="J33" s="32"/>
      <c r="K33" s="32"/>
      <c r="L33" s="35"/>
      <c r="M33" s="32" t="str">
        <f>オーダー!K17</f>
        <v>渋谷　奈央②</v>
      </c>
      <c r="N33" s="31"/>
      <c r="O33" s="32"/>
      <c r="P33" s="32"/>
      <c r="Q33" s="33"/>
      <c r="R33" s="34" t="str">
        <f>オーダー!L17</f>
        <v>松宮　由実②</v>
      </c>
      <c r="S33" s="31"/>
      <c r="T33" s="32"/>
      <c r="U33" s="32"/>
      <c r="V33" s="35"/>
      <c r="W33" s="32" t="str">
        <f>オーダー!M17</f>
        <v>田子森千晶②</v>
      </c>
      <c r="X33" s="31"/>
      <c r="Y33" s="32"/>
      <c r="Z33" s="32"/>
      <c r="AA33" s="35"/>
      <c r="AB33" s="28" t="str">
        <f>W34</f>
        <v>0:45:17</v>
      </c>
      <c r="AC33" s="29">
        <f>IF('５区'!AA16&lt;'最初に'!$U$16,"新",IF('５区'!AA16='最初に'!$U$16,"ﾀｲ",""))</f>
      </c>
    </row>
    <row r="34" spans="1:29" s="5" customFormat="1" ht="13.5" customHeight="1">
      <c r="A34" s="179" t="e">
        <f>IF(登録!#REF!=0,"",登録!#REF!)</f>
        <v>#REF!</v>
      </c>
      <c r="B34" s="181"/>
      <c r="C34" s="19" t="str">
        <f>IF('１区'!Q16=0,"",'１区'!Q16)</f>
        <v>0:12:49</v>
      </c>
      <c r="D34" s="23">
        <f>IF('１区'!R16=0,"",'１区'!R16)</f>
        <v>19</v>
      </c>
      <c r="E34" s="36" t="str">
        <f>IF('１区'!S16=0,"",'１区'!S16)</f>
        <v>12:49</v>
      </c>
      <c r="F34" s="37">
        <f>IF('１区'!T16=0,"",'１区'!T16)</f>
      </c>
      <c r="G34" s="38">
        <f>IF('１区'!U16=0,"",'１区'!U16)</f>
        <v>19</v>
      </c>
      <c r="H34" s="27" t="str">
        <f>IF('２区'!Q16=0,"",'２区'!Q16)</f>
        <v>0:20:42</v>
      </c>
      <c r="I34" s="23">
        <f>IF('２区'!R16=0,"",'２区'!R16)</f>
        <v>17</v>
      </c>
      <c r="J34" s="36" t="str">
        <f>IF('２区'!S16=0,"",'２区'!S16)</f>
        <v> 7:53</v>
      </c>
      <c r="K34" s="37">
        <f>IF('２区'!T16=0,"",'２区'!T16)</f>
      </c>
      <c r="L34" s="39">
        <f>IF('２区'!U16=0,"",'２区'!U16)</f>
        <v>10</v>
      </c>
      <c r="M34" s="18" t="str">
        <f>IF('３区'!Q16=0,"",'３区'!Q16)</f>
        <v>0:28:54</v>
      </c>
      <c r="N34" s="23">
        <f>IF('３区'!R16=0,"",'３区'!R16)</f>
        <v>17</v>
      </c>
      <c r="O34" s="36" t="str">
        <f>IF('３区'!S16=0,"",'３区'!S16)</f>
        <v> 8:12</v>
      </c>
      <c r="P34" s="37">
        <f>IF('３区'!T16=0,"",'３区'!T16)</f>
      </c>
      <c r="Q34" s="38">
        <f>IF('３区'!U16=0,"",'３区'!U16)</f>
        <v>10</v>
      </c>
      <c r="R34" s="27" t="str">
        <f>IF('４区'!Q16=0,"",'４区'!Q16)</f>
        <v>0:37:02</v>
      </c>
      <c r="S34" s="23">
        <f>IF('４区'!R16=0,"",'４区'!R16)</f>
        <v>15</v>
      </c>
      <c r="T34" s="36" t="str">
        <f>IF('４区'!S16=0,"",'４区'!S16)</f>
        <v> 8:08</v>
      </c>
      <c r="U34" s="37">
        <f>IF('４区'!T16=0,"",'４区'!T16)</f>
      </c>
      <c r="V34" s="39">
        <f>IF('４区'!U16=0,"",'４区'!U16)</f>
        <v>6</v>
      </c>
      <c r="W34" s="18" t="str">
        <f>IF('５区'!Q16=0,"",'５区'!Q16)</f>
        <v>0:45:17</v>
      </c>
      <c r="X34" s="23">
        <f>IF('５区'!R16=0,"",'５区'!R16)</f>
        <v>11</v>
      </c>
      <c r="Y34" s="36" t="str">
        <f>IF('５区'!S16=0,"",'５区'!S16)</f>
        <v> 8:15</v>
      </c>
      <c r="Z34" s="37">
        <f>IF('５区'!T16=0,"",'５区'!T16)</f>
      </c>
      <c r="AA34" s="38">
        <f>IF('５区'!U16=0,"",'５区'!U16)</f>
        <v>9</v>
      </c>
      <c r="AB34" s="165">
        <f>'５区'!R16</f>
        <v>11</v>
      </c>
      <c r="AC34" s="166"/>
    </row>
    <row r="35" spans="1:29" s="5" customFormat="1" ht="13.5" customHeight="1">
      <c r="A35" s="182">
        <f>IF('登録'!A18=0,"",'登録'!A18)</f>
        <v>27</v>
      </c>
      <c r="B35" s="183" t="str">
        <f>IF('登録'!B18="","",'登録'!B18)</f>
        <v>二　　瀬</v>
      </c>
      <c r="C35" s="30" t="str">
        <f>オーダー!I18</f>
        <v>藤野　　愛②</v>
      </c>
      <c r="D35" s="31"/>
      <c r="E35" s="32"/>
      <c r="F35" s="32"/>
      <c r="G35" s="33"/>
      <c r="H35" s="34" t="str">
        <f>オーダー!J18</f>
        <v>則松　千博②</v>
      </c>
      <c r="I35" s="31"/>
      <c r="J35" s="32"/>
      <c r="K35" s="32"/>
      <c r="L35" s="35"/>
      <c r="M35" s="32" t="str">
        <f>オーダー!K18</f>
        <v>矢本あかり①</v>
      </c>
      <c r="N35" s="31"/>
      <c r="O35" s="32"/>
      <c r="P35" s="32"/>
      <c r="Q35" s="33"/>
      <c r="R35" s="34" t="str">
        <f>オーダー!L18</f>
        <v>大西　友紀②</v>
      </c>
      <c r="S35" s="31"/>
      <c r="T35" s="32"/>
      <c r="U35" s="32"/>
      <c r="V35" s="35"/>
      <c r="W35" s="32" t="str">
        <f>オーダー!M18</f>
        <v>赤星　果歩①</v>
      </c>
      <c r="X35" s="31"/>
      <c r="Y35" s="32"/>
      <c r="Z35" s="32"/>
      <c r="AA35" s="35"/>
      <c r="AB35" s="28" t="str">
        <f>W36</f>
        <v>0:42:26</v>
      </c>
      <c r="AC35" s="29">
        <f>IF('５区'!AA17&lt;'最初に'!$U$16,"新",IF('５区'!AA17='最初に'!$U$16,"ﾀｲ",""))</f>
      </c>
    </row>
    <row r="36" spans="1:29" s="5" customFormat="1" ht="13.5" customHeight="1">
      <c r="A36" s="179" t="e">
        <f>IF(登録!#REF!=0,"",登録!#REF!)</f>
        <v>#REF!</v>
      </c>
      <c r="B36" s="181"/>
      <c r="C36" s="19" t="str">
        <f>IF('１区'!Q17=0,"",'１区'!Q17)</f>
        <v>0:11:08</v>
      </c>
      <c r="D36" s="23">
        <f>IF('１区'!R17=0,"",'１区'!R17)</f>
        <v>2</v>
      </c>
      <c r="E36" s="36" t="str">
        <f>IF('１区'!S17=0,"",'１区'!S17)</f>
        <v>11:08</v>
      </c>
      <c r="F36" s="37">
        <f>IF('１区'!T17=0,"",'１区'!T17)</f>
      </c>
      <c r="G36" s="38">
        <f>IF('１区'!U17=0,"",'１区'!U17)</f>
        <v>2</v>
      </c>
      <c r="H36" s="27" t="str">
        <f>IF('２区'!Q17=0,"",'２区'!Q17)</f>
        <v>0:18:51</v>
      </c>
      <c r="I36" s="23">
        <f>IF('２区'!R17=0,"",'２区'!R17)</f>
        <v>3</v>
      </c>
      <c r="J36" s="36" t="str">
        <f>IF('２区'!S17=0,"",'２区'!S17)</f>
        <v> 7:43</v>
      </c>
      <c r="K36" s="37">
        <f>IF('２区'!T17=0,"",'２区'!T17)</f>
      </c>
      <c r="L36" s="39">
        <f>IF('２区'!U17=0,"",'２区'!U17)</f>
        <v>5</v>
      </c>
      <c r="M36" s="18" t="str">
        <f>IF('３区'!Q17=0,"",'３区'!Q17)</f>
        <v>0:26:32</v>
      </c>
      <c r="N36" s="23">
        <f>IF('３区'!R17=0,"",'３区'!R17)</f>
        <v>3</v>
      </c>
      <c r="O36" s="36" t="str">
        <f>IF('３区'!S17=0,"",'３区'!S17)</f>
        <v> 7:41</v>
      </c>
      <c r="P36" s="37">
        <f>IF('３区'!T17=0,"",'３区'!T17)</f>
      </c>
      <c r="Q36" s="38">
        <f>IF('３区'!U17=0,"",'３区'!U17)</f>
        <v>3</v>
      </c>
      <c r="R36" s="27" t="str">
        <f>IF('４区'!Q17=0,"",'４区'!Q17)</f>
        <v>0:34:46</v>
      </c>
      <c r="S36" s="23">
        <f>IF('４区'!R17=0,"",'４区'!R17)</f>
        <v>3</v>
      </c>
      <c r="T36" s="36" t="str">
        <f>IF('４区'!S17=0,"",'４区'!S17)</f>
        <v> 8:14</v>
      </c>
      <c r="U36" s="37">
        <f>IF('４区'!T17=0,"",'４区'!T17)</f>
      </c>
      <c r="V36" s="39">
        <f>IF('４区'!U17=0,"",'４区'!U17)</f>
        <v>9</v>
      </c>
      <c r="W36" s="18" t="str">
        <f>IF('５区'!Q17=0,"",'５区'!Q17)</f>
        <v>0:42:26</v>
      </c>
      <c r="X36" s="23">
        <f>IF('５区'!R17=0,"",'５区'!R17)</f>
        <v>4</v>
      </c>
      <c r="Y36" s="36" t="str">
        <f>IF('５区'!S17=0,"",'５区'!S17)</f>
        <v> 7:40</v>
      </c>
      <c r="Z36" s="37">
        <f>IF('５区'!T17=0,"",'５区'!T17)</f>
      </c>
      <c r="AA36" s="38">
        <f>IF('５区'!U17=0,"",'５区'!U17)</f>
        <v>3</v>
      </c>
      <c r="AB36" s="165">
        <f>'５区'!R17</f>
        <v>4</v>
      </c>
      <c r="AC36" s="166"/>
    </row>
    <row r="37" spans="1:29" s="5" customFormat="1" ht="13.5" customHeight="1">
      <c r="A37" s="182">
        <f>IF('登録'!A19=0,"",'登録'!A19)</f>
        <v>28</v>
      </c>
      <c r="B37" s="183" t="str">
        <f>IF('登録'!B19="","",'登録'!B19)</f>
        <v>幸　　袋</v>
      </c>
      <c r="C37" s="30" t="str">
        <f>オーダー!I19</f>
        <v>黒河　千尋②</v>
      </c>
      <c r="D37" s="31"/>
      <c r="E37" s="32"/>
      <c r="F37" s="32"/>
      <c r="G37" s="33"/>
      <c r="H37" s="34" t="str">
        <f>オーダー!J19</f>
        <v>野見山萌子②</v>
      </c>
      <c r="I37" s="31"/>
      <c r="J37" s="32"/>
      <c r="K37" s="32"/>
      <c r="L37" s="35"/>
      <c r="M37" s="32" t="str">
        <f>オーダー!K19</f>
        <v>前大舛美紀①</v>
      </c>
      <c r="N37" s="31"/>
      <c r="O37" s="32"/>
      <c r="P37" s="32"/>
      <c r="Q37" s="33"/>
      <c r="R37" s="34" t="str">
        <f>オーダー!L19</f>
        <v>森山　麗奈①</v>
      </c>
      <c r="S37" s="31"/>
      <c r="T37" s="32"/>
      <c r="U37" s="32"/>
      <c r="V37" s="35"/>
      <c r="W37" s="32" t="str">
        <f>オーダー!M19</f>
        <v>米澤実乃里①</v>
      </c>
      <c r="X37" s="31"/>
      <c r="Y37" s="32"/>
      <c r="Z37" s="32"/>
      <c r="AA37" s="35"/>
      <c r="AB37" s="28" t="str">
        <f>W38</f>
        <v>0:45:28</v>
      </c>
      <c r="AC37" s="29">
        <f>IF('５区'!AA18&lt;'最初に'!$U$16,"新",IF('５区'!AA18='最初に'!$U$16,"ﾀｲ",""))</f>
      </c>
    </row>
    <row r="38" spans="1:29" s="5" customFormat="1" ht="13.5" customHeight="1">
      <c r="A38" s="179" t="e">
        <f>IF(登録!#REF!=0,"",登録!#REF!)</f>
        <v>#REF!</v>
      </c>
      <c r="B38" s="181"/>
      <c r="C38" s="19" t="str">
        <f>IF('１区'!Q18=0,"",'１区'!Q18)</f>
        <v>0:11:55</v>
      </c>
      <c r="D38" s="23">
        <f>IF('１区'!R18=0,"",'１区'!R18)</f>
        <v>10</v>
      </c>
      <c r="E38" s="36" t="str">
        <f>IF('１区'!S18=0,"",'１区'!S18)</f>
        <v>11:55</v>
      </c>
      <c r="F38" s="37">
        <f>IF('１区'!T18=0,"",'１区'!T18)</f>
      </c>
      <c r="G38" s="38">
        <f>IF('１区'!U18=0,"",'１区'!U18)</f>
        <v>10</v>
      </c>
      <c r="H38" s="27" t="str">
        <f>IF('２区'!Q18=0,"",'２区'!Q18)</f>
        <v>0:19:52</v>
      </c>
      <c r="I38" s="23">
        <f>IF('２区'!R18=0,"",'２区'!R18)</f>
        <v>9</v>
      </c>
      <c r="J38" s="36" t="str">
        <f>IF('２区'!S18=0,"",'２区'!S18)</f>
        <v> 7:57</v>
      </c>
      <c r="K38" s="37">
        <f>IF('２区'!T18=0,"",'２区'!T18)</f>
      </c>
      <c r="L38" s="39">
        <f>IF('２区'!U18=0,"",'２区'!U18)</f>
        <v>12</v>
      </c>
      <c r="M38" s="18" t="str">
        <f>IF('３区'!Q18=0,"",'３区'!Q18)</f>
        <v>0:28:14</v>
      </c>
      <c r="N38" s="23">
        <f>IF('３区'!R18=0,"",'３区'!R18)</f>
        <v>11</v>
      </c>
      <c r="O38" s="36" t="str">
        <f>IF('３区'!S18=0,"",'３区'!S18)</f>
        <v> 8:22</v>
      </c>
      <c r="P38" s="37">
        <f>IF('３区'!T18=0,"",'３区'!T18)</f>
      </c>
      <c r="Q38" s="38">
        <f>IF('３区'!U18=0,"",'３区'!U18)</f>
        <v>14</v>
      </c>
      <c r="R38" s="27" t="str">
        <f>IF('４区'!Q18=0,"",'４区'!Q18)</f>
        <v>0:36:58</v>
      </c>
      <c r="S38" s="23">
        <f>IF('４区'!R18=0,"",'４区'!R18)</f>
        <v>13</v>
      </c>
      <c r="T38" s="36" t="str">
        <f>IF('４区'!S18=0,"",'４区'!S18)</f>
        <v> 8:44</v>
      </c>
      <c r="U38" s="37">
        <f>IF('４区'!T18=0,"",'４区'!T18)</f>
      </c>
      <c r="V38" s="39">
        <f>IF('４区'!U18=0,"",'４区'!U18)</f>
        <v>18</v>
      </c>
      <c r="W38" s="18" t="str">
        <f>IF('５区'!Q18=0,"",'５区'!Q18)</f>
        <v>0:45:28</v>
      </c>
      <c r="X38" s="23">
        <f>IF('５区'!R18=0,"",'５区'!R18)</f>
        <v>15</v>
      </c>
      <c r="Y38" s="36" t="str">
        <f>IF('５区'!S18=0,"",'５区'!S18)</f>
        <v> 8:30</v>
      </c>
      <c r="Z38" s="37">
        <f>IF('５区'!T18=0,"",'５区'!T18)</f>
      </c>
      <c r="AA38" s="38">
        <f>IF('５区'!U18=0,"",'５区'!U18)</f>
        <v>14</v>
      </c>
      <c r="AB38" s="165">
        <f>'５区'!R18</f>
        <v>15</v>
      </c>
      <c r="AC38" s="166"/>
    </row>
    <row r="39" spans="1:29" s="5" customFormat="1" ht="13.5" customHeight="1">
      <c r="A39" s="182">
        <f>IF('登録'!A20=0,"",'登録'!A20)</f>
        <v>35</v>
      </c>
      <c r="B39" s="183" t="str">
        <f>IF('登録'!B20="","",'登録'!B20)</f>
        <v>碓　　井</v>
      </c>
      <c r="C39" s="30" t="str">
        <f>オーダー!I20</f>
        <v>松尾　知穂①</v>
      </c>
      <c r="D39" s="31"/>
      <c r="E39" s="32"/>
      <c r="F39" s="32"/>
      <c r="G39" s="33"/>
      <c r="H39" s="34" t="str">
        <f>オーダー!J20</f>
        <v>間　美早紀①</v>
      </c>
      <c r="I39" s="31"/>
      <c r="J39" s="32"/>
      <c r="K39" s="32"/>
      <c r="L39" s="35"/>
      <c r="M39" s="32" t="str">
        <f>オーダー!K20</f>
        <v>國分沙耶加②</v>
      </c>
      <c r="N39" s="31"/>
      <c r="O39" s="32"/>
      <c r="P39" s="32"/>
      <c r="Q39" s="33"/>
      <c r="R39" s="34" t="str">
        <f>オーダー!L20</f>
        <v>富田　咲慧③</v>
      </c>
      <c r="S39" s="31"/>
      <c r="T39" s="32"/>
      <c r="U39" s="32"/>
      <c r="V39" s="35"/>
      <c r="W39" s="32" t="str">
        <f>オーダー!M20</f>
        <v>石橋　奈央②</v>
      </c>
      <c r="X39" s="31"/>
      <c r="Y39" s="32"/>
      <c r="Z39" s="32"/>
      <c r="AA39" s="35"/>
      <c r="AB39" s="28" t="str">
        <f>W40</f>
        <v>0:44:12</v>
      </c>
      <c r="AC39" s="29">
        <f>IF('５区'!AA19&lt;'最初に'!$U$16,"新",IF('５区'!AA19='最初に'!$U$16,"ﾀｲ",""))</f>
      </c>
    </row>
    <row r="40" spans="1:29" s="5" customFormat="1" ht="13.5" customHeight="1">
      <c r="A40" s="179" t="e">
        <f>IF(登録!#REF!=0,"",登録!#REF!)</f>
        <v>#REF!</v>
      </c>
      <c r="B40" s="181"/>
      <c r="C40" s="19" t="str">
        <f>IF('１区'!Q19=0,"",'１区'!Q19)</f>
        <v>0:11:53</v>
      </c>
      <c r="D40" s="23">
        <f>IF('１区'!R19=0,"",'１区'!R19)</f>
        <v>8</v>
      </c>
      <c r="E40" s="36" t="str">
        <f>IF('１区'!S19=0,"",'１区'!S19)</f>
        <v>11:53</v>
      </c>
      <c r="F40" s="37">
        <f>IF('１区'!T19=0,"",'１区'!T19)</f>
      </c>
      <c r="G40" s="38">
        <f>IF('１区'!U19=0,"",'１区'!U19)</f>
        <v>8</v>
      </c>
      <c r="H40" s="27" t="str">
        <f>IF('２区'!Q19=0,"",'２区'!Q19)</f>
        <v>0:19:42</v>
      </c>
      <c r="I40" s="23">
        <f>IF('２区'!R19=0,"",'２区'!R19)</f>
        <v>7</v>
      </c>
      <c r="J40" s="36" t="str">
        <f>IF('２区'!S19=0,"",'２区'!S19)</f>
        <v> 7:49</v>
      </c>
      <c r="K40" s="37">
        <f>IF('２区'!T19=0,"",'２区'!T19)</f>
      </c>
      <c r="L40" s="39">
        <f>IF('２区'!U19=0,"",'２区'!U19)</f>
        <v>8</v>
      </c>
      <c r="M40" s="18" t="str">
        <f>IF('３区'!Q19=0,"",'３区'!Q19)</f>
        <v>0:27:58</v>
      </c>
      <c r="N40" s="23">
        <f>IF('３区'!R19=0,"",'３区'!R19)</f>
        <v>7</v>
      </c>
      <c r="O40" s="36" t="str">
        <f>IF('３区'!S19=0,"",'３区'!S19)</f>
        <v> 8:16</v>
      </c>
      <c r="P40" s="37">
        <f>IF('３区'!T19=0,"",'３区'!T19)</f>
      </c>
      <c r="Q40" s="38">
        <f>IF('３区'!U19=0,"",'３区'!U19)</f>
        <v>12</v>
      </c>
      <c r="R40" s="27" t="str">
        <f>IF('４区'!Q19=0,"",'４区'!Q19)</f>
        <v>0:36:13</v>
      </c>
      <c r="S40" s="23">
        <f>IF('４区'!R19=0,"",'４区'!R19)</f>
        <v>8</v>
      </c>
      <c r="T40" s="36" t="str">
        <f>IF('４区'!S19=0,"",'４区'!S19)</f>
        <v> 8:15</v>
      </c>
      <c r="U40" s="37">
        <f>IF('４区'!T19=0,"",'４区'!T19)</f>
      </c>
      <c r="V40" s="39">
        <f>IF('４区'!U19=0,"",'４区'!U19)</f>
        <v>11</v>
      </c>
      <c r="W40" s="18" t="str">
        <f>IF('５区'!Q19=0,"",'５区'!Q19)</f>
        <v>0:44:12</v>
      </c>
      <c r="X40" s="23">
        <f>IF('５区'!R19=0,"",'５区'!R19)</f>
        <v>8</v>
      </c>
      <c r="Y40" s="36" t="str">
        <f>IF('５区'!S19=0,"",'５区'!S19)</f>
        <v> 7:59</v>
      </c>
      <c r="Z40" s="37">
        <f>IF('５区'!T19=0,"",'５区'!T19)</f>
      </c>
      <c r="AA40" s="38">
        <f>IF('５区'!U19=0,"",'５区'!U19)</f>
        <v>6</v>
      </c>
      <c r="AB40" s="165">
        <f>'５区'!R19</f>
        <v>8</v>
      </c>
      <c r="AC40" s="166"/>
    </row>
    <row r="41" spans="1:29" s="5" customFormat="1" ht="13.5" customHeight="1">
      <c r="A41" s="182">
        <f>IF('登録'!A21=0,"",'登録'!A21)</f>
        <v>37</v>
      </c>
      <c r="B41" s="183" t="str">
        <f>IF('登録'!B21="","",'登録'!B21)</f>
        <v>桂　　川</v>
      </c>
      <c r="C41" s="30" t="str">
        <f>オーダー!I21</f>
        <v>西村　奈央②</v>
      </c>
      <c r="D41" s="31"/>
      <c r="E41" s="32"/>
      <c r="F41" s="32"/>
      <c r="G41" s="33"/>
      <c r="H41" s="34" t="str">
        <f>オーダー!J21</f>
        <v>加来美紗樹①</v>
      </c>
      <c r="I41" s="31"/>
      <c r="J41" s="32"/>
      <c r="K41" s="32"/>
      <c r="L41" s="35"/>
      <c r="M41" s="32" t="str">
        <f>オーダー!K21</f>
        <v>白澤優里枝②</v>
      </c>
      <c r="N41" s="31"/>
      <c r="O41" s="32"/>
      <c r="P41" s="32"/>
      <c r="Q41" s="33"/>
      <c r="R41" s="34" t="str">
        <f>オーダー!L21</f>
        <v>伊藤　史乃①</v>
      </c>
      <c r="S41" s="31"/>
      <c r="T41" s="32"/>
      <c r="U41" s="32"/>
      <c r="V41" s="35"/>
      <c r="W41" s="32" t="str">
        <f>オーダー!M21</f>
        <v>藤川　千夏②</v>
      </c>
      <c r="X41" s="31"/>
      <c r="Y41" s="32"/>
      <c r="Z41" s="32"/>
      <c r="AA41" s="35"/>
      <c r="AB41" s="28" t="str">
        <f>W42</f>
        <v>0:44:07</v>
      </c>
      <c r="AC41" s="29">
        <f>IF('５区'!AA20&lt;'最初に'!$U$16,"新",IF('５区'!AA20='最初に'!$U$16,"ﾀｲ",""))</f>
      </c>
    </row>
    <row r="42" spans="1:29" s="5" customFormat="1" ht="13.5" customHeight="1">
      <c r="A42" s="179" t="e">
        <f>IF(登録!#REF!=0,"",登録!#REF!)</f>
        <v>#REF!</v>
      </c>
      <c r="B42" s="181"/>
      <c r="C42" s="19" t="str">
        <f>IF('１区'!Q20=0,"",'１区'!Q20)</f>
        <v>0:11:53</v>
      </c>
      <c r="D42" s="23">
        <f>IF('１区'!R20=0,"",'１区'!R20)</f>
        <v>9</v>
      </c>
      <c r="E42" s="36" t="str">
        <f>IF('１区'!S20=0,"",'１区'!S20)</f>
        <v>11:53</v>
      </c>
      <c r="F42" s="37">
        <f>IF('１区'!T20=0,"",'１区'!T20)</f>
      </c>
      <c r="G42" s="38">
        <f>IF('１区'!U20=0,"",'１区'!U20)</f>
        <v>9</v>
      </c>
      <c r="H42" s="27" t="str">
        <f>IF('２区'!Q20=0,"",'２区'!Q20)</f>
        <v>0:19:51</v>
      </c>
      <c r="I42" s="23">
        <f>IF('２区'!R20=0,"",'２区'!R20)</f>
        <v>8</v>
      </c>
      <c r="J42" s="36" t="str">
        <f>IF('２区'!S20=0,"",'２区'!S20)</f>
        <v> 7:58</v>
      </c>
      <c r="K42" s="37">
        <f>IF('２区'!T20=0,"",'２区'!T20)</f>
      </c>
      <c r="L42" s="39">
        <f>IF('２区'!U20=0,"",'２区'!U20)</f>
        <v>13</v>
      </c>
      <c r="M42" s="18" t="str">
        <f>IF('３区'!Q20=0,"",'３区'!Q20)</f>
        <v>0:28:02</v>
      </c>
      <c r="N42" s="23">
        <f>IF('３区'!R20=0,"",'３区'!R20)</f>
        <v>8</v>
      </c>
      <c r="O42" s="36" t="str">
        <f>IF('３区'!S20=0,"",'３区'!S20)</f>
        <v> 8:11</v>
      </c>
      <c r="P42" s="37">
        <f>IF('３区'!T20=0,"",'３区'!T20)</f>
      </c>
      <c r="Q42" s="38">
        <f>IF('３区'!U20=0,"",'３区'!U20)</f>
        <v>9</v>
      </c>
      <c r="R42" s="27" t="str">
        <f>IF('４区'!Q20=0,"",'４区'!Q20)</f>
        <v>0:36:10</v>
      </c>
      <c r="S42" s="23">
        <f>IF('４区'!R20=0,"",'４区'!R20)</f>
        <v>7</v>
      </c>
      <c r="T42" s="36" t="str">
        <f>IF('４区'!S20=0,"",'４区'!S20)</f>
        <v> 8:08</v>
      </c>
      <c r="U42" s="37">
        <f>IF('４区'!T20=0,"",'４区'!T20)</f>
      </c>
      <c r="V42" s="39">
        <f>IF('４区'!U20=0,"",'４区'!U20)</f>
        <v>6</v>
      </c>
      <c r="W42" s="18" t="str">
        <f>IF('５区'!Q20=0,"",'５区'!Q20)</f>
        <v>0:44:07</v>
      </c>
      <c r="X42" s="23">
        <f>IF('５区'!R20=0,"",'５区'!R20)</f>
        <v>6</v>
      </c>
      <c r="Y42" s="36" t="str">
        <f>IF('５区'!S20=0,"",'５区'!S20)</f>
        <v> 7:57</v>
      </c>
      <c r="Z42" s="37">
        <f>IF('５区'!T20=0,"",'５区'!T20)</f>
      </c>
      <c r="AA42" s="38">
        <f>IF('５区'!U20=0,"",'５区'!U20)</f>
        <v>5</v>
      </c>
      <c r="AB42" s="165">
        <f>'５区'!R20</f>
        <v>6</v>
      </c>
      <c r="AC42" s="166"/>
    </row>
    <row r="43" spans="1:29" s="5" customFormat="1" ht="13.5" customHeight="1">
      <c r="A43" s="182">
        <f>IF('登録'!A22=0,"",'登録'!A22)</f>
        <v>38</v>
      </c>
      <c r="B43" s="183" t="str">
        <f>IF('登録'!B22="","",'登録'!B22)</f>
        <v>穂波東</v>
      </c>
      <c r="C43" s="30" t="str">
        <f>オーダー!I22</f>
        <v>永山野乃花①</v>
      </c>
      <c r="D43" s="31"/>
      <c r="E43" s="32"/>
      <c r="F43" s="32"/>
      <c r="G43" s="33"/>
      <c r="H43" s="34" t="str">
        <f>オーダー!J22</f>
        <v>半田　典子①</v>
      </c>
      <c r="I43" s="31"/>
      <c r="J43" s="32"/>
      <c r="K43" s="32"/>
      <c r="L43" s="35"/>
      <c r="M43" s="32" t="str">
        <f>オーダー!K22</f>
        <v>安倍　詩里②</v>
      </c>
      <c r="N43" s="31"/>
      <c r="O43" s="32"/>
      <c r="P43" s="32"/>
      <c r="Q43" s="33"/>
      <c r="R43" s="34" t="str">
        <f>オーダー!L22</f>
        <v>本河　真紀①</v>
      </c>
      <c r="S43" s="31"/>
      <c r="T43" s="32"/>
      <c r="U43" s="32"/>
      <c r="V43" s="35"/>
      <c r="W43" s="32" t="str">
        <f>オーダー!M22</f>
        <v>大谷紗友理①</v>
      </c>
      <c r="X43" s="31"/>
      <c r="Y43" s="32"/>
      <c r="Z43" s="32"/>
      <c r="AA43" s="35"/>
      <c r="AB43" s="28" t="str">
        <f>W44</f>
        <v>0:45:22</v>
      </c>
      <c r="AC43" s="29">
        <f>IF('５区'!AA21&lt;'最初に'!$U$16,"新",IF('５区'!AA21='最初に'!$U$16,"ﾀｲ",""))</f>
      </c>
    </row>
    <row r="44" spans="1:29" s="5" customFormat="1" ht="13.5" customHeight="1">
      <c r="A44" s="179" t="e">
        <f>IF(登録!#REF!=0,"",登録!#REF!)</f>
        <v>#REF!</v>
      </c>
      <c r="B44" s="181"/>
      <c r="C44" s="19" t="str">
        <f>IF('１区'!Q21=0,"",'１区'!Q21)</f>
        <v>0:11:36</v>
      </c>
      <c r="D44" s="23">
        <f>IF('１区'!R21=0,"",'１区'!R21)</f>
        <v>5</v>
      </c>
      <c r="E44" s="36" t="str">
        <f>IF('１区'!S21=0,"",'１区'!S21)</f>
        <v>11:36</v>
      </c>
      <c r="F44" s="37">
        <f>IF('１区'!T21=0,"",'１区'!T21)</f>
      </c>
      <c r="G44" s="38">
        <f>IF('１区'!U21=0,"",'１区'!U21)</f>
        <v>5</v>
      </c>
      <c r="H44" s="27" t="str">
        <f>IF('２区'!Q21=0,"",'２区'!Q21)</f>
        <v>0:19:29</v>
      </c>
      <c r="I44" s="23">
        <f>IF('２区'!R21=0,"",'２区'!R21)</f>
        <v>6</v>
      </c>
      <c r="J44" s="36" t="str">
        <f>IF('２区'!S21=0,"",'２区'!S21)</f>
        <v> 7:53</v>
      </c>
      <c r="K44" s="37">
        <f>IF('２区'!T21=0,"",'２区'!T21)</f>
      </c>
      <c r="L44" s="39">
        <f>IF('２区'!U21=0,"",'２区'!U21)</f>
        <v>10</v>
      </c>
      <c r="M44" s="18" t="str">
        <f>IF('３区'!Q21=0,"",'３区'!Q21)</f>
        <v>0:28:11</v>
      </c>
      <c r="N44" s="23">
        <f>IF('３区'!R21=0,"",'３区'!R21)</f>
        <v>10</v>
      </c>
      <c r="O44" s="36" t="str">
        <f>IF('３区'!S21=0,"",'３区'!S21)</f>
        <v> 8:42</v>
      </c>
      <c r="P44" s="37">
        <f>IF('３区'!T21=0,"",'３区'!T21)</f>
      </c>
      <c r="Q44" s="38">
        <f>IF('３区'!U21=0,"",'３区'!U21)</f>
        <v>18</v>
      </c>
      <c r="R44" s="27" t="str">
        <f>IF('４区'!Q21=0,"",'４区'!Q21)</f>
        <v>0:36:53</v>
      </c>
      <c r="S44" s="23">
        <f>IF('４区'!R21=0,"",'４区'!R21)</f>
        <v>12</v>
      </c>
      <c r="T44" s="36" t="str">
        <f>IF('４区'!S21=0,"",'４区'!S21)</f>
        <v> 8:42</v>
      </c>
      <c r="U44" s="37">
        <f>IF('４区'!T21=0,"",'４区'!T21)</f>
      </c>
      <c r="V44" s="39">
        <f>IF('４区'!U21=0,"",'４区'!U21)</f>
        <v>17</v>
      </c>
      <c r="W44" s="18" t="str">
        <f>IF('５区'!Q21=0,"",'５区'!Q21)</f>
        <v>0:45:22</v>
      </c>
      <c r="X44" s="23">
        <f>IF('５区'!R21=0,"",'５区'!R21)</f>
        <v>13</v>
      </c>
      <c r="Y44" s="36" t="str">
        <f>IF('５区'!S21=0,"",'５区'!S21)</f>
        <v> 8:29</v>
      </c>
      <c r="Z44" s="37">
        <f>IF('５区'!T21=0,"",'５区'!T21)</f>
      </c>
      <c r="AA44" s="38">
        <f>IF('５区'!U21=0,"",'５区'!U21)</f>
        <v>13</v>
      </c>
      <c r="AB44" s="165">
        <f>'５区'!R21</f>
        <v>13</v>
      </c>
      <c r="AC44" s="166"/>
    </row>
    <row r="45" spans="1:29" s="5" customFormat="1" ht="13.5" customHeight="1">
      <c r="A45" s="182">
        <f>IF('登録'!A23=0,"",'登録'!A23)</f>
        <v>60</v>
      </c>
      <c r="B45" s="183" t="str">
        <f>IF('登録'!B23="","",'登録'!B23)</f>
        <v>池　尻</v>
      </c>
      <c r="C45" s="30" t="str">
        <f>オーダー!I23</f>
        <v>栗林　紗良③</v>
      </c>
      <c r="D45" s="31"/>
      <c r="E45" s="32"/>
      <c r="F45" s="32"/>
      <c r="G45" s="33"/>
      <c r="H45" s="34" t="str">
        <f>オーダー!J23</f>
        <v>西村　綾乃①</v>
      </c>
      <c r="I45" s="31"/>
      <c r="J45" s="32"/>
      <c r="K45" s="32"/>
      <c r="L45" s="35"/>
      <c r="M45" s="32" t="str">
        <f>オーダー!K23</f>
        <v>松浦　祐伽③</v>
      </c>
      <c r="N45" s="31"/>
      <c r="O45" s="32"/>
      <c r="P45" s="32"/>
      <c r="Q45" s="33"/>
      <c r="R45" s="34" t="str">
        <f>オーダー!L23</f>
        <v>丸山　梨沙①</v>
      </c>
      <c r="S45" s="31"/>
      <c r="T45" s="32"/>
      <c r="U45" s="32"/>
      <c r="V45" s="35"/>
      <c r="W45" s="32" t="str">
        <f>オーダー!M23</f>
        <v>神代　英恵①</v>
      </c>
      <c r="X45" s="31"/>
      <c r="Y45" s="32"/>
      <c r="Z45" s="32"/>
      <c r="AA45" s="35"/>
      <c r="AB45" s="28" t="str">
        <f>W46</f>
        <v>0:44:55</v>
      </c>
      <c r="AC45" s="29">
        <f>IF('５区'!AA22&lt;'最初に'!$U$16,"新",IF('５区'!AA22='最初に'!$U$16,"ﾀｲ",""))</f>
      </c>
    </row>
    <row r="46" spans="1:29" s="5" customFormat="1" ht="13.5" customHeight="1">
      <c r="A46" s="179" t="e">
        <f>IF(登録!#REF!=0,"",登録!#REF!)</f>
        <v>#REF!</v>
      </c>
      <c r="B46" s="181"/>
      <c r="C46" s="19" t="str">
        <f>IF('１区'!Q22=0,"",'１区'!Q22)</f>
        <v>0:12:18</v>
      </c>
      <c r="D46" s="23">
        <f>IF('１区'!R22=0,"",'１区'!R22)</f>
        <v>14</v>
      </c>
      <c r="E46" s="36" t="str">
        <f>IF('１区'!S22=0,"",'１区'!S22)</f>
        <v>12:18</v>
      </c>
      <c r="F46" s="37">
        <f>IF('１区'!T22=0,"",'１区'!T22)</f>
      </c>
      <c r="G46" s="38">
        <f>IF('１区'!U22=0,"",'１区'!U22)</f>
        <v>14</v>
      </c>
      <c r="H46" s="27" t="str">
        <f>IF('２区'!Q22=0,"",'２区'!Q22)</f>
        <v>0:20:01</v>
      </c>
      <c r="I46" s="23">
        <f>IF('２区'!R22=0,"",'２区'!R22)</f>
        <v>11</v>
      </c>
      <c r="J46" s="36" t="str">
        <f>IF('２区'!S22=0,"",'２区'!S22)</f>
        <v> 7:43</v>
      </c>
      <c r="K46" s="37">
        <f>IF('２区'!T22=0,"",'２区'!T22)</f>
      </c>
      <c r="L46" s="39">
        <f>IF('２区'!U22=0,"",'２区'!U22)</f>
        <v>5</v>
      </c>
      <c r="M46" s="18" t="str">
        <f>IF('３区'!Q22=0,"",'３区'!Q22)</f>
        <v>0:28:20</v>
      </c>
      <c r="N46" s="23">
        <f>IF('３区'!R22=0,"",'３区'!R22)</f>
        <v>12</v>
      </c>
      <c r="O46" s="36" t="str">
        <f>IF('３区'!S22=0,"",'３区'!S22)</f>
        <v> 8:19</v>
      </c>
      <c r="P46" s="37">
        <f>IF('３区'!T22=0,"",'３区'!T22)</f>
      </c>
      <c r="Q46" s="38">
        <f>IF('３区'!U22=0,"",'３区'!U22)</f>
        <v>13</v>
      </c>
      <c r="R46" s="27" t="str">
        <f>IF('４区'!Q22=0,"",'４区'!Q22)</f>
        <v>0:36:48</v>
      </c>
      <c r="S46" s="23">
        <f>IF('４区'!R22=0,"",'４区'!R22)</f>
        <v>11</v>
      </c>
      <c r="T46" s="36" t="str">
        <f>IF('４区'!S22=0,"",'４区'!S22)</f>
        <v> 8:28</v>
      </c>
      <c r="U46" s="37">
        <f>IF('４区'!T22=0,"",'４区'!T22)</f>
      </c>
      <c r="V46" s="39">
        <f>IF('４区'!U22=0,"",'４区'!U22)</f>
        <v>13</v>
      </c>
      <c r="W46" s="18" t="str">
        <f>IF('５区'!Q22=0,"",'５区'!Q22)</f>
        <v>0:44:55</v>
      </c>
      <c r="X46" s="23">
        <f>IF('５区'!R22=0,"",'５区'!R22)</f>
        <v>10</v>
      </c>
      <c r="Y46" s="36" t="str">
        <f>IF('５区'!S22=0,"",'５区'!S22)</f>
        <v> 8:07</v>
      </c>
      <c r="Z46" s="37">
        <f>IF('５区'!T22=0,"",'５区'!T22)</f>
      </c>
      <c r="AA46" s="38">
        <f>IF('５区'!U22=0,"",'５区'!U22)</f>
        <v>8</v>
      </c>
      <c r="AB46" s="165">
        <f>'５区'!R22</f>
        <v>10</v>
      </c>
      <c r="AC46" s="166"/>
    </row>
    <row r="47" spans="1:29" s="5" customFormat="1" ht="13.5" customHeight="1">
      <c r="A47" s="182">
        <f>IF('登録'!A24=0,"",'登録'!A24)</f>
        <v>53</v>
      </c>
      <c r="B47" s="183" t="str">
        <f>IF('登録'!B24="","",'登録'!B24)</f>
        <v>　赤</v>
      </c>
      <c r="C47" s="30" t="str">
        <f>オーダー!I24</f>
        <v>中村　未來②</v>
      </c>
      <c r="D47" s="31"/>
      <c r="E47" s="32"/>
      <c r="F47" s="32"/>
      <c r="G47" s="33"/>
      <c r="H47" s="34" t="str">
        <f>オーダー!J24</f>
        <v>田中　裕子③</v>
      </c>
      <c r="I47" s="31"/>
      <c r="J47" s="32"/>
      <c r="K47" s="32"/>
      <c r="L47" s="35"/>
      <c r="M47" s="32" t="str">
        <f>オーダー!K24</f>
        <v>村上　阿彌②</v>
      </c>
      <c r="N47" s="31"/>
      <c r="O47" s="32"/>
      <c r="P47" s="32"/>
      <c r="Q47" s="33"/>
      <c r="R47" s="34" t="str">
        <f>オーダー!L24</f>
        <v>中野　庸子①</v>
      </c>
      <c r="S47" s="31"/>
      <c r="T47" s="32"/>
      <c r="U47" s="32"/>
      <c r="V47" s="35"/>
      <c r="W47" s="32" t="str">
        <f>オーダー!M24</f>
        <v>藤木愛美②</v>
      </c>
      <c r="X47" s="31"/>
      <c r="Y47" s="32"/>
      <c r="Z47" s="32"/>
      <c r="AA47" s="35"/>
      <c r="AB47" s="28" t="str">
        <f>W48</f>
        <v>0:47:04</v>
      </c>
      <c r="AC47" s="29">
        <f>IF('５区'!AA23&lt;'最初に'!$U$16,"新",IF('５区'!AA23='最初に'!$U$16,"ﾀｲ",""))</f>
      </c>
    </row>
    <row r="48" spans="1:29" s="5" customFormat="1" ht="13.5" customHeight="1">
      <c r="A48" s="179" t="e">
        <f>IF(登録!#REF!=0,"",登録!#REF!)</f>
        <v>#REF!</v>
      </c>
      <c r="B48" s="181"/>
      <c r="C48" s="19" t="str">
        <f>IF('１区'!Q23=0,"",'１区'!Q23)</f>
        <v>0:11:57</v>
      </c>
      <c r="D48" s="23">
        <f>IF('１区'!R23=0,"",'１区'!R23)</f>
        <v>11</v>
      </c>
      <c r="E48" s="36" t="str">
        <f>IF('１区'!S23=0,"",'１区'!S23)</f>
        <v>11:57</v>
      </c>
      <c r="F48" s="37">
        <f>IF('１区'!T23=0,"",'１区'!T23)</f>
      </c>
      <c r="G48" s="38">
        <f>IF('１区'!U23=0,"",'１区'!U23)</f>
        <v>11</v>
      </c>
      <c r="H48" s="27" t="str">
        <f>IF('２区'!Q23=0,"",'２区'!Q23)</f>
        <v>0:19:58</v>
      </c>
      <c r="I48" s="23">
        <f>IF('２区'!R23=0,"",'２区'!R23)</f>
        <v>10</v>
      </c>
      <c r="J48" s="36" t="str">
        <f>IF('２区'!S23=0,"",'２区'!S23)</f>
        <v> 8:01</v>
      </c>
      <c r="K48" s="37">
        <f>IF('２区'!T23=0,"",'２区'!T23)</f>
      </c>
      <c r="L48" s="39">
        <f>IF('２区'!U23=0,"",'２区'!U23)</f>
        <v>14</v>
      </c>
      <c r="M48" s="18" t="str">
        <f>IF('３区'!Q23=0,"",'３区'!Q23)</f>
        <v>0:28:45</v>
      </c>
      <c r="N48" s="23">
        <f>IF('３区'!R23=0,"",'３区'!R23)</f>
        <v>15</v>
      </c>
      <c r="O48" s="36" t="str">
        <f>IF('３区'!S23=0,"",'３区'!S23)</f>
        <v> 8:47</v>
      </c>
      <c r="P48" s="37">
        <f>IF('３区'!T23=0,"",'３区'!T23)</f>
      </c>
      <c r="Q48" s="38">
        <f>IF('３区'!U23=0,"",'３区'!U23)</f>
        <v>20</v>
      </c>
      <c r="R48" s="27" t="str">
        <f>IF('４区'!Q23=0,"",'４区'!Q23)</f>
        <v>0:37:30</v>
      </c>
      <c r="S48" s="23">
        <f>IF('４区'!R23=0,"",'４区'!R23)</f>
        <v>17</v>
      </c>
      <c r="T48" s="36" t="str">
        <f>IF('４区'!S23=0,"",'４区'!S23)</f>
        <v> 8:45</v>
      </c>
      <c r="U48" s="37">
        <f>IF('４区'!T23=0,"",'４区'!T23)</f>
      </c>
      <c r="V48" s="39">
        <f>IF('４区'!U23=0,"",'４区'!U23)</f>
        <v>19</v>
      </c>
      <c r="W48" s="18" t="str">
        <f>IF('５区'!Q23=0,"",'５区'!Q23)</f>
        <v>0:47:04</v>
      </c>
      <c r="X48" s="23">
        <f>IF('５区'!R23=0,"",'５区'!R23)</f>
        <v>19</v>
      </c>
      <c r="Y48" s="36" t="str">
        <f>IF('５区'!S23=0,"",'５区'!S23)</f>
        <v> 9:34</v>
      </c>
      <c r="Z48" s="37">
        <f>IF('５区'!T23=0,"",'５区'!T23)</f>
      </c>
      <c r="AA48" s="38">
        <f>IF('５区'!U23=0,"",'５区'!U23)</f>
        <v>22</v>
      </c>
      <c r="AB48" s="165">
        <f>'５区'!R23</f>
        <v>19</v>
      </c>
      <c r="AC48" s="166"/>
    </row>
    <row r="49" spans="1:29" s="5" customFormat="1" ht="13.5" customHeight="1">
      <c r="A49" s="182">
        <f>IF('登録'!A25=0,"",'登録'!A25)</f>
        <v>62</v>
      </c>
      <c r="B49" s="183" t="str">
        <f>IF('登録'!B25="","",'登録'!B25)</f>
        <v>金　田</v>
      </c>
      <c r="C49" s="30" t="str">
        <f>オーダー!I25</f>
        <v>中村　優里③</v>
      </c>
      <c r="D49" s="31"/>
      <c r="E49" s="32"/>
      <c r="F49" s="32"/>
      <c r="G49" s="33"/>
      <c r="H49" s="34" t="str">
        <f>オーダー!J25</f>
        <v>鹿毛　晴香③</v>
      </c>
      <c r="I49" s="31"/>
      <c r="J49" s="32"/>
      <c r="K49" s="32"/>
      <c r="L49" s="35"/>
      <c r="M49" s="32" t="str">
        <f>オーダー!K25</f>
        <v>福田　夏乃③</v>
      </c>
      <c r="N49" s="31"/>
      <c r="O49" s="32"/>
      <c r="P49" s="32"/>
      <c r="Q49" s="33"/>
      <c r="R49" s="34" t="str">
        <f>オーダー!L25</f>
        <v>佐藤　茉里③</v>
      </c>
      <c r="S49" s="31"/>
      <c r="T49" s="32"/>
      <c r="U49" s="32"/>
      <c r="V49" s="35"/>
      <c r="W49" s="32" t="str">
        <f>オーダー!M25</f>
        <v>古屋　　悠③</v>
      </c>
      <c r="X49" s="31"/>
      <c r="Y49" s="32"/>
      <c r="Z49" s="32"/>
      <c r="AA49" s="35"/>
      <c r="AB49" s="28" t="str">
        <f>W50</f>
        <v>0:50:00</v>
      </c>
      <c r="AC49" s="29">
        <f>IF('５区'!AA24&lt;'最初に'!$U$16,"新",IF('５区'!AA24='最初に'!$U$16,"ﾀｲ",""))</f>
      </c>
    </row>
    <row r="50" spans="1:29" s="5" customFormat="1" ht="13.5" customHeight="1">
      <c r="A50" s="179" t="e">
        <f>IF(登録!#REF!=0,"",登録!#REF!)</f>
        <v>#REF!</v>
      </c>
      <c r="B50" s="181"/>
      <c r="C50" s="19" t="str">
        <f>IF('１区'!Q24=0,"",'１区'!Q24)</f>
        <v>0:13:45</v>
      </c>
      <c r="D50" s="23">
        <f>IF('１区'!R24=0,"",'１区'!R24)</f>
        <v>21</v>
      </c>
      <c r="E50" s="36" t="str">
        <f>IF('１区'!S24=0,"",'１区'!S24)</f>
        <v>13:45</v>
      </c>
      <c r="F50" s="37">
        <f>IF('１区'!T24=0,"",'１区'!T24)</f>
      </c>
      <c r="G50" s="38">
        <f>IF('１区'!U24=0,"",'１区'!U24)</f>
        <v>21</v>
      </c>
      <c r="H50" s="27" t="str">
        <f>IF('２区'!Q24=0,"",'２区'!Q24)</f>
        <v>0:22:12</v>
      </c>
      <c r="I50" s="23">
        <f>IF('２区'!R24=0,"",'２区'!R24)</f>
        <v>21</v>
      </c>
      <c r="J50" s="36" t="str">
        <f>IF('２区'!S24=0,"",'２区'!S24)</f>
        <v> 8:27</v>
      </c>
      <c r="K50" s="37">
        <f>IF('２区'!T24=0,"",'２区'!T24)</f>
      </c>
      <c r="L50" s="39">
        <f>IF('２区'!U24=0,"",'２区'!U24)</f>
        <v>18</v>
      </c>
      <c r="M50" s="18" t="str">
        <f>IF('３区'!Q24=0,"",'３区'!Q24)</f>
        <v>0:30:57</v>
      </c>
      <c r="N50" s="23">
        <f>IF('３区'!R24=0,"",'３区'!R24)</f>
        <v>21</v>
      </c>
      <c r="O50" s="36" t="str">
        <f>IF('３区'!S24=0,"",'３区'!S24)</f>
        <v> 8:45</v>
      </c>
      <c r="P50" s="37">
        <f>IF('３区'!T24=0,"",'３区'!T24)</f>
      </c>
      <c r="Q50" s="38">
        <f>IF('３区'!U24=0,"",'３区'!U24)</f>
        <v>19</v>
      </c>
      <c r="R50" s="27" t="str">
        <f>IF('４区'!Q24=0,"",'４区'!Q24)</f>
        <v>0:40:29</v>
      </c>
      <c r="S50" s="23">
        <f>IF('４区'!R24=0,"",'４区'!R24)</f>
        <v>21</v>
      </c>
      <c r="T50" s="36" t="str">
        <f>IF('４区'!S24=0,"",'４区'!S24)</f>
        <v> 9:32</v>
      </c>
      <c r="U50" s="37">
        <f>IF('４区'!T24=0,"",'４区'!T24)</f>
      </c>
      <c r="V50" s="39">
        <f>IF('４区'!U24=0,"",'４区'!U24)</f>
        <v>22</v>
      </c>
      <c r="W50" s="18" t="str">
        <f>IF('５区'!Q24=0,"",'５区'!Q24)</f>
        <v>0:50:00</v>
      </c>
      <c r="X50" s="23">
        <f>IF('５区'!R24=0,"",'５区'!R24)</f>
        <v>21</v>
      </c>
      <c r="Y50" s="36" t="str">
        <f>IF('５区'!S24=0,"",'５区'!S24)</f>
        <v> 9:31</v>
      </c>
      <c r="Z50" s="37">
        <f>IF('５区'!T24=0,"",'５区'!T24)</f>
      </c>
      <c r="AA50" s="38">
        <f>IF('５区'!U24=0,"",'５区'!U24)</f>
        <v>21</v>
      </c>
      <c r="AB50" s="165">
        <f>'５区'!R24</f>
        <v>21</v>
      </c>
      <c r="AC50" s="166"/>
    </row>
    <row r="51" spans="1:29" s="5" customFormat="1" ht="13.5" customHeight="1">
      <c r="A51" s="182">
        <f>IF('登録'!A26=0,"",'登録'!A26)</f>
        <v>59</v>
      </c>
      <c r="B51" s="183" t="str">
        <f>IF('登録'!B26="","",'登録'!B26)</f>
        <v>鷹　峰</v>
      </c>
      <c r="C51" s="30" t="str">
        <f>オーダー!I26</f>
        <v>川手　理子①</v>
      </c>
      <c r="D51" s="31"/>
      <c r="E51" s="32"/>
      <c r="F51" s="32"/>
      <c r="G51" s="33"/>
      <c r="H51" s="34" t="str">
        <f>オーダー!J26</f>
        <v>野田　遥③</v>
      </c>
      <c r="I51" s="31"/>
      <c r="J51" s="32"/>
      <c r="K51" s="32"/>
      <c r="L51" s="35"/>
      <c r="M51" s="32" t="str">
        <f>オーダー!K26</f>
        <v>嘉藤姫花里①</v>
      </c>
      <c r="N51" s="31"/>
      <c r="O51" s="32"/>
      <c r="P51" s="32"/>
      <c r="Q51" s="33"/>
      <c r="R51" s="34" t="str">
        <f>オーダー!L26</f>
        <v>田中　千尋③</v>
      </c>
      <c r="S51" s="31"/>
      <c r="T51" s="32"/>
      <c r="U51" s="32"/>
      <c r="V51" s="35"/>
      <c r="W51" s="32" t="str">
        <f>オーダー!M26</f>
        <v>川﨑　史子③</v>
      </c>
      <c r="X51" s="31"/>
      <c r="Y51" s="32"/>
      <c r="Z51" s="32"/>
      <c r="AA51" s="35"/>
      <c r="AB51" s="28" t="str">
        <f>W52</f>
        <v>0:50:32</v>
      </c>
      <c r="AC51" s="29">
        <f>IF('５区'!AA25&lt;'最初に'!$U$16,"新",IF('５区'!AA25='最初に'!$U$16,"ﾀｲ",""))</f>
      </c>
    </row>
    <row r="52" spans="1:29" s="5" customFormat="1" ht="13.5" customHeight="1">
      <c r="A52" s="179" t="e">
        <f>IF(登録!#REF!=0,"",登録!#REF!)</f>
        <v>#REF!</v>
      </c>
      <c r="B52" s="181"/>
      <c r="C52" s="19" t="str">
        <f>IF('１区'!Q25=0,"",'１区'!Q25)</f>
        <v>0:13:48</v>
      </c>
      <c r="D52" s="23">
        <f>IF('１区'!R25=0,"",'１区'!R25)</f>
        <v>22</v>
      </c>
      <c r="E52" s="36" t="str">
        <f>IF('１区'!S25=0,"",'１区'!S25)</f>
        <v>13:48</v>
      </c>
      <c r="F52" s="37">
        <f>IF('１区'!T25=0,"",'１区'!T25)</f>
      </c>
      <c r="G52" s="38">
        <f>IF('１区'!U25=0,"",'１区'!U25)</f>
        <v>22</v>
      </c>
      <c r="H52" s="27" t="str">
        <f>IF('２区'!Q25=0,"",'２区'!Q25)</f>
        <v>0:22:43</v>
      </c>
      <c r="I52" s="23">
        <f>IF('２区'!R25=0,"",'２区'!R25)</f>
        <v>22</v>
      </c>
      <c r="J52" s="36" t="str">
        <f>IF('２区'!S25=0,"",'２区'!S25)</f>
        <v> 8:55</v>
      </c>
      <c r="K52" s="37">
        <f>IF('２区'!T25=0,"",'２区'!T25)</f>
      </c>
      <c r="L52" s="39">
        <f>IF('２区'!U25=0,"",'２区'!U25)</f>
        <v>22</v>
      </c>
      <c r="M52" s="18" t="str">
        <f>IF('３区'!Q25=0,"",'３区'!Q25)</f>
        <v>0:32:19</v>
      </c>
      <c r="N52" s="23">
        <f>IF('３区'!R25=0,"",'３区'!R25)</f>
        <v>22</v>
      </c>
      <c r="O52" s="36" t="str">
        <f>IF('３区'!S25=0,"",'３区'!S25)</f>
        <v> 9:36</v>
      </c>
      <c r="P52" s="37">
        <f>IF('３区'!T25=0,"",'３区'!T25)</f>
      </c>
      <c r="Q52" s="38">
        <f>IF('３区'!U25=0,"",'３区'!U25)</f>
        <v>22</v>
      </c>
      <c r="R52" s="27" t="str">
        <f>IF('４区'!Q25=0,"",'４区'!Q25)</f>
        <v>0:41:35</v>
      </c>
      <c r="S52" s="23">
        <f>IF('４区'!R25=0,"",'４区'!R25)</f>
        <v>22</v>
      </c>
      <c r="T52" s="36" t="str">
        <f>IF('４区'!S25=0,"",'４区'!S25)</f>
        <v> 9:16</v>
      </c>
      <c r="U52" s="37">
        <f>IF('４区'!T25=0,"",'４区'!T25)</f>
      </c>
      <c r="V52" s="39">
        <f>IF('４区'!U25=0,"",'４区'!U25)</f>
        <v>21</v>
      </c>
      <c r="W52" s="18" t="str">
        <f>IF('５区'!Q25=0,"",'５区'!Q25)</f>
        <v>0:50:32</v>
      </c>
      <c r="X52" s="23">
        <f>IF('５区'!R25=0,"",'５区'!R25)</f>
        <v>22</v>
      </c>
      <c r="Y52" s="36" t="str">
        <f>IF('５区'!S25=0,"",'５区'!S25)</f>
        <v> 8:57</v>
      </c>
      <c r="Z52" s="37">
        <f>IF('５区'!T25=0,"",'５区'!T25)</f>
      </c>
      <c r="AA52" s="38">
        <f>IF('５区'!U25=0,"",'５区'!U25)</f>
        <v>19</v>
      </c>
      <c r="AB52" s="165">
        <f>'５区'!R25</f>
        <v>22</v>
      </c>
      <c r="AC52" s="166"/>
    </row>
    <row r="53" spans="1:29" s="5" customFormat="1" ht="13.5" customHeight="1">
      <c r="A53" s="182"/>
      <c r="B53" s="183"/>
      <c r="C53" s="30"/>
      <c r="D53" s="31"/>
      <c r="E53" s="32"/>
      <c r="F53" s="32"/>
      <c r="G53" s="33"/>
      <c r="H53" s="34"/>
      <c r="I53" s="31"/>
      <c r="J53" s="32"/>
      <c r="K53" s="32"/>
      <c r="L53" s="35"/>
      <c r="M53" s="32"/>
      <c r="N53" s="31"/>
      <c r="O53" s="32"/>
      <c r="P53" s="32"/>
      <c r="Q53" s="33"/>
      <c r="R53" s="34"/>
      <c r="S53" s="31"/>
      <c r="T53" s="32"/>
      <c r="U53" s="32"/>
      <c r="V53" s="35"/>
      <c r="W53" s="32"/>
      <c r="X53" s="31"/>
      <c r="Y53" s="32"/>
      <c r="Z53" s="32"/>
      <c r="AA53" s="35"/>
      <c r="AB53" s="28"/>
      <c r="AC53" s="29"/>
    </row>
    <row r="54" spans="1:29" s="5" customFormat="1" ht="13.5" customHeight="1">
      <c r="A54" s="179"/>
      <c r="B54" s="181"/>
      <c r="C54" s="19"/>
      <c r="D54" s="23"/>
      <c r="E54" s="36"/>
      <c r="F54" s="37"/>
      <c r="G54" s="38"/>
      <c r="H54" s="27"/>
      <c r="I54" s="23"/>
      <c r="J54" s="36"/>
      <c r="K54" s="37"/>
      <c r="L54" s="39"/>
      <c r="M54" s="18"/>
      <c r="N54" s="23"/>
      <c r="O54" s="36"/>
      <c r="P54" s="37"/>
      <c r="Q54" s="38"/>
      <c r="R54" s="27"/>
      <c r="S54" s="23"/>
      <c r="T54" s="36"/>
      <c r="U54" s="37"/>
      <c r="V54" s="39"/>
      <c r="W54" s="18"/>
      <c r="X54" s="23"/>
      <c r="Y54" s="36"/>
      <c r="Z54" s="37"/>
      <c r="AA54" s="38"/>
      <c r="AB54" s="165"/>
      <c r="AC54" s="166"/>
    </row>
    <row r="55" spans="1:29" s="5" customFormat="1" ht="13.5" customHeight="1">
      <c r="A55" s="182"/>
      <c r="B55" s="183"/>
      <c r="C55" s="30"/>
      <c r="D55" s="31"/>
      <c r="E55" s="32"/>
      <c r="F55" s="32"/>
      <c r="G55" s="33"/>
      <c r="H55" s="34"/>
      <c r="I55" s="31"/>
      <c r="J55" s="32"/>
      <c r="K55" s="32"/>
      <c r="L55" s="35"/>
      <c r="M55" s="32"/>
      <c r="N55" s="31"/>
      <c r="O55" s="32"/>
      <c r="P55" s="32"/>
      <c r="Q55" s="33"/>
      <c r="R55" s="34"/>
      <c r="S55" s="31"/>
      <c r="T55" s="32"/>
      <c r="U55" s="32"/>
      <c r="V55" s="35"/>
      <c r="W55" s="32"/>
      <c r="X55" s="31"/>
      <c r="Y55" s="32"/>
      <c r="Z55" s="32"/>
      <c r="AA55" s="35"/>
      <c r="AB55" s="28"/>
      <c r="AC55" s="29"/>
    </row>
    <row r="56" spans="1:29" s="5" customFormat="1" ht="13.5" customHeight="1">
      <c r="A56" s="179"/>
      <c r="B56" s="181"/>
      <c r="C56" s="19"/>
      <c r="D56" s="23"/>
      <c r="E56" s="36"/>
      <c r="F56" s="37"/>
      <c r="G56" s="38"/>
      <c r="H56" s="27"/>
      <c r="I56" s="23"/>
      <c r="J56" s="36"/>
      <c r="K56" s="37"/>
      <c r="L56" s="39"/>
      <c r="M56" s="18"/>
      <c r="N56" s="23"/>
      <c r="O56" s="36"/>
      <c r="P56" s="37"/>
      <c r="Q56" s="38"/>
      <c r="R56" s="27"/>
      <c r="S56" s="23"/>
      <c r="T56" s="36"/>
      <c r="U56" s="37"/>
      <c r="V56" s="39"/>
      <c r="W56" s="18"/>
      <c r="X56" s="23"/>
      <c r="Y56" s="36"/>
      <c r="Z56" s="37"/>
      <c r="AA56" s="38"/>
      <c r="AB56" s="165"/>
      <c r="AC56" s="166"/>
    </row>
    <row r="57" spans="1:29" s="5" customFormat="1" ht="13.5" customHeight="1">
      <c r="A57" s="182"/>
      <c r="B57" s="183"/>
      <c r="C57" s="30"/>
      <c r="D57" s="31"/>
      <c r="E57" s="32"/>
      <c r="F57" s="32"/>
      <c r="G57" s="33"/>
      <c r="H57" s="34"/>
      <c r="I57" s="31"/>
      <c r="J57" s="32"/>
      <c r="K57" s="32"/>
      <c r="L57" s="35"/>
      <c r="M57" s="32"/>
      <c r="N57" s="31"/>
      <c r="O57" s="32"/>
      <c r="P57" s="32"/>
      <c r="Q57" s="33"/>
      <c r="R57" s="34"/>
      <c r="S57" s="31"/>
      <c r="T57" s="32"/>
      <c r="U57" s="32"/>
      <c r="V57" s="35"/>
      <c r="W57" s="32"/>
      <c r="X57" s="31"/>
      <c r="Y57" s="32"/>
      <c r="Z57" s="32"/>
      <c r="AA57" s="35"/>
      <c r="AB57" s="28"/>
      <c r="AC57" s="29"/>
    </row>
    <row r="58" spans="1:29" s="5" customFormat="1" ht="13.5" customHeight="1">
      <c r="A58" s="179"/>
      <c r="B58" s="181"/>
      <c r="C58" s="19"/>
      <c r="D58" s="23"/>
      <c r="E58" s="36"/>
      <c r="F58" s="37"/>
      <c r="G58" s="38"/>
      <c r="H58" s="27"/>
      <c r="I58" s="23"/>
      <c r="J58" s="36"/>
      <c r="K58" s="37"/>
      <c r="L58" s="39"/>
      <c r="M58" s="18"/>
      <c r="N58" s="23"/>
      <c r="O58" s="36"/>
      <c r="P58" s="37"/>
      <c r="Q58" s="38"/>
      <c r="R58" s="27"/>
      <c r="S58" s="23"/>
      <c r="T58" s="36"/>
      <c r="U58" s="37"/>
      <c r="V58" s="39"/>
      <c r="W58" s="18"/>
      <c r="X58" s="23"/>
      <c r="Y58" s="36"/>
      <c r="Z58" s="37"/>
      <c r="AA58" s="38"/>
      <c r="AB58" s="165"/>
      <c r="AC58" s="166"/>
    </row>
    <row r="59" spans="3:29" s="15" customFormat="1" ht="18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3:30" s="15" customFormat="1" ht="18" customHeight="1">
      <c r="C60" s="44" t="s">
        <v>9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30" s="15" customFormat="1" ht="18" customHeight="1">
      <c r="B61" s="22"/>
      <c r="C61" s="172" t="str">
        <f>C8</f>
        <v>１　区（３ｋｍ）</v>
      </c>
      <c r="D61" s="173"/>
      <c r="E61" s="173"/>
      <c r="F61" s="173"/>
      <c r="G61" s="174"/>
      <c r="H61" s="172" t="str">
        <f>H8</f>
        <v>２　区（２ｋｍ）</v>
      </c>
      <c r="I61" s="173"/>
      <c r="J61" s="173"/>
      <c r="K61" s="173"/>
      <c r="L61" s="174"/>
      <c r="M61" s="172" t="str">
        <f>M8</f>
        <v>３　区（２ｋｍ）</v>
      </c>
      <c r="N61" s="173"/>
      <c r="O61" s="173"/>
      <c r="P61" s="173"/>
      <c r="Q61" s="174"/>
      <c r="R61" s="172" t="str">
        <f>R8</f>
        <v>４　区（２ｋｍ）</v>
      </c>
      <c r="S61" s="173"/>
      <c r="T61" s="173"/>
      <c r="U61" s="173"/>
      <c r="V61" s="174"/>
      <c r="W61" s="172" t="str">
        <f>W8</f>
        <v>５　区（２ｋｍ）</v>
      </c>
      <c r="X61" s="173"/>
      <c r="Y61" s="173"/>
      <c r="Z61" s="173"/>
      <c r="AA61" s="174"/>
      <c r="AB61" s="22"/>
      <c r="AC61" s="22"/>
      <c r="AD61" s="22"/>
    </row>
    <row r="62" spans="2:30" s="15" customFormat="1" ht="18" customHeight="1">
      <c r="B62" s="22"/>
      <c r="C62" s="175" t="str">
        <f>'１区'!$P$32</f>
        <v>加来　華奈③</v>
      </c>
      <c r="D62" s="176"/>
      <c r="E62" s="176"/>
      <c r="F62" s="176"/>
      <c r="G62" s="177"/>
      <c r="H62" s="175" t="str">
        <f>'２区'!$P$32</f>
        <v>小田　　葵②</v>
      </c>
      <c r="I62" s="176"/>
      <c r="J62" s="176"/>
      <c r="K62" s="176"/>
      <c r="L62" s="177"/>
      <c r="M62" s="175" t="str">
        <f>'３区'!$P$32</f>
        <v>高木　柚美②</v>
      </c>
      <c r="N62" s="176"/>
      <c r="O62" s="176"/>
      <c r="P62" s="176"/>
      <c r="Q62" s="177"/>
      <c r="R62" s="175" t="str">
        <f>'４区'!$P$32</f>
        <v>河野　早夏③</v>
      </c>
      <c r="S62" s="176"/>
      <c r="T62" s="176"/>
      <c r="U62" s="176"/>
      <c r="V62" s="177"/>
      <c r="W62" s="175" t="str">
        <f>'５区'!$P$32</f>
        <v>安永百合恵③</v>
      </c>
      <c r="X62" s="176"/>
      <c r="Y62" s="176"/>
      <c r="Z62" s="176"/>
      <c r="AA62" s="177"/>
      <c r="AB62" s="22"/>
      <c r="AC62" s="22"/>
      <c r="AD62" s="22"/>
    </row>
    <row r="63" spans="2:30" s="15" customFormat="1" ht="18" customHeight="1">
      <c r="B63" s="22"/>
      <c r="C63" s="167" t="str">
        <f>'１区'!$O$32</f>
        <v>芦　　屋</v>
      </c>
      <c r="D63" s="168"/>
      <c r="E63" s="168"/>
      <c r="F63" s="168"/>
      <c r="G63" s="169"/>
      <c r="H63" s="167" t="str">
        <f>'２区'!$O$32</f>
        <v>直方第二</v>
      </c>
      <c r="I63" s="168"/>
      <c r="J63" s="168"/>
      <c r="K63" s="168"/>
      <c r="L63" s="169"/>
      <c r="M63" s="167" t="str">
        <f>'３区'!$O$32</f>
        <v>直方第二</v>
      </c>
      <c r="N63" s="168"/>
      <c r="O63" s="168"/>
      <c r="P63" s="168"/>
      <c r="Q63" s="169"/>
      <c r="R63" s="167" t="str">
        <f>'４区'!$O$32</f>
        <v>直方第二</v>
      </c>
      <c r="S63" s="168"/>
      <c r="T63" s="168"/>
      <c r="U63" s="168"/>
      <c r="V63" s="169"/>
      <c r="W63" s="167" t="str">
        <f>'５区'!$O$32</f>
        <v>若　　宮</v>
      </c>
      <c r="X63" s="168"/>
      <c r="Y63" s="168"/>
      <c r="Z63" s="168"/>
      <c r="AA63" s="169"/>
      <c r="AB63" s="22"/>
      <c r="AC63" s="22"/>
      <c r="AD63" s="22"/>
    </row>
    <row r="64" spans="2:30" s="15" customFormat="1" ht="18" customHeight="1">
      <c r="B64" s="22"/>
      <c r="C64" s="170" t="str">
        <f>'１区'!$S$32</f>
        <v>10:44</v>
      </c>
      <c r="D64" s="171"/>
      <c r="E64" s="171"/>
      <c r="F64" s="152">
        <f>IF('１区'!$T$32=0,"",'１区'!$T$32)</f>
      </c>
      <c r="G64" s="153"/>
      <c r="H64" s="170" t="str">
        <f>'２区'!$S$32</f>
        <v> 7:28</v>
      </c>
      <c r="I64" s="171"/>
      <c r="J64" s="171"/>
      <c r="K64" s="152">
        <f>IF('２区'!$T$32=0,"",'２区'!$T$32)</f>
      </c>
      <c r="L64" s="153"/>
      <c r="M64" s="170" t="str">
        <f>'３区'!$S$32</f>
        <v> 7:27</v>
      </c>
      <c r="N64" s="171"/>
      <c r="O64" s="171"/>
      <c r="P64" s="152">
        <f>IF('３区'!$T$32=0,"",'３区'!$T$32)</f>
      </c>
      <c r="Q64" s="153"/>
      <c r="R64" s="170" t="str">
        <f>'４区'!$S$32</f>
        <v> 7:38</v>
      </c>
      <c r="S64" s="171"/>
      <c r="T64" s="171"/>
      <c r="U64" s="152">
        <f>IF('４区'!$T$32=0,"",'４区'!$T$32)</f>
      </c>
      <c r="V64" s="153"/>
      <c r="W64" s="170" t="str">
        <f>'５区'!$S$32</f>
        <v> 7:12</v>
      </c>
      <c r="X64" s="171"/>
      <c r="Y64" s="171"/>
      <c r="Z64" s="152">
        <f>IF('５区'!$T$32=0,"",'５区'!$T$32)</f>
      </c>
      <c r="AA64" s="153"/>
      <c r="AB64" s="22"/>
      <c r="AC64" s="22"/>
      <c r="AD64" s="22"/>
    </row>
    <row r="65" ht="12">
      <c r="AD65" s="17"/>
    </row>
  </sheetData>
  <mergeCells count="107">
    <mergeCell ref="B1:M1"/>
    <mergeCell ref="AB52:AC52"/>
    <mergeCell ref="AB54:AC54"/>
    <mergeCell ref="AB56:AC56"/>
    <mergeCell ref="AB36:AC36"/>
    <mergeCell ref="AB38:AC38"/>
    <mergeCell ref="AB40:AC40"/>
    <mergeCell ref="AB42:AC42"/>
    <mergeCell ref="AB28:AC28"/>
    <mergeCell ref="AB30:AC30"/>
    <mergeCell ref="AB58:AC58"/>
    <mergeCell ref="AB44:AC44"/>
    <mergeCell ref="AB46:AC46"/>
    <mergeCell ref="AB48:AC48"/>
    <mergeCell ref="AB50:AC50"/>
    <mergeCell ref="AB32:AC32"/>
    <mergeCell ref="AB34:AC34"/>
    <mergeCell ref="AB22:AC22"/>
    <mergeCell ref="AB24:AC24"/>
    <mergeCell ref="AB16:AC16"/>
    <mergeCell ref="AB20:AC20"/>
    <mergeCell ref="W8:AA8"/>
    <mergeCell ref="AB8:AC8"/>
    <mergeCell ref="C8:G8"/>
    <mergeCell ref="H8:L8"/>
    <mergeCell ref="M8:Q8"/>
    <mergeCell ref="R8:V8"/>
    <mergeCell ref="A57:A58"/>
    <mergeCell ref="B57:B58"/>
    <mergeCell ref="A53:A54"/>
    <mergeCell ref="B53:B54"/>
    <mergeCell ref="A55:A56"/>
    <mergeCell ref="B55:B56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A13:A14"/>
    <mergeCell ref="B13:B14"/>
    <mergeCell ref="A15:A16"/>
    <mergeCell ref="B15:B16"/>
    <mergeCell ref="A9:A10"/>
    <mergeCell ref="B9:B10"/>
    <mergeCell ref="A11:A12"/>
    <mergeCell ref="B11:B12"/>
    <mergeCell ref="C61:G61"/>
    <mergeCell ref="H61:L61"/>
    <mergeCell ref="M61:Q61"/>
    <mergeCell ref="R61:V61"/>
    <mergeCell ref="H63:L63"/>
    <mergeCell ref="M63:Q63"/>
    <mergeCell ref="R63:V63"/>
    <mergeCell ref="C62:G62"/>
    <mergeCell ref="H62:L62"/>
    <mergeCell ref="M62:Q62"/>
    <mergeCell ref="R62:V62"/>
    <mergeCell ref="C63:G63"/>
    <mergeCell ref="C64:E64"/>
    <mergeCell ref="F64:G64"/>
    <mergeCell ref="H64:J64"/>
    <mergeCell ref="K64:L64"/>
    <mergeCell ref="M64:O64"/>
    <mergeCell ref="P64:Q64"/>
    <mergeCell ref="R64:T64"/>
    <mergeCell ref="U64:V64"/>
    <mergeCell ref="Z64:AA64"/>
    <mergeCell ref="AB12:AC12"/>
    <mergeCell ref="AB10:AC10"/>
    <mergeCell ref="W63:AA63"/>
    <mergeCell ref="W64:Y64"/>
    <mergeCell ref="W61:AA61"/>
    <mergeCell ref="W62:AA62"/>
    <mergeCell ref="AB26:AC26"/>
    <mergeCell ref="AB18:AC18"/>
    <mergeCell ref="AB14:AC14"/>
  </mergeCells>
  <printOptions horizontalCentered="1" verticalCentered="1"/>
  <pageMargins left="0.5905511811023623" right="0.5905511811023623" top="0.1968503937007874" bottom="0.1968503937007874" header="0" footer="0"/>
  <pageSetup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shozo mori</cp:lastModifiedBy>
  <cp:lastPrinted>2007-11-03T01:13:04Z</cp:lastPrinted>
  <dcterms:created xsi:type="dcterms:W3CDTF">2000-10-11T10:12:02Z</dcterms:created>
  <dcterms:modified xsi:type="dcterms:W3CDTF">2007-11-06T06:15:57Z</dcterms:modified>
  <cp:category/>
  <cp:version/>
  <cp:contentType/>
  <cp:contentStatus/>
</cp:coreProperties>
</file>